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4325" windowHeight="12360" activeTab="1"/>
  </bookViews>
  <sheets>
    <sheet name="USB_to_RS_v040" sheetId="1" r:id="rId1"/>
    <sheet name="Microcircuits" sheetId="5" r:id="rId2"/>
    <sheet name="Capacitors" sheetId="2" r:id="rId3"/>
    <sheet name="Resistors" sheetId="3" r:id="rId4"/>
    <sheet name="Diodes" sheetId="4" r:id="rId5"/>
    <sheet name="Inductors" sheetId="6" r:id="rId6"/>
    <sheet name="Switches" sheetId="7" r:id="rId7"/>
    <sheet name="Connectors" sheetId="8" r:id="rId8"/>
    <sheet name="Fuses" sheetId="9" r:id="rId9"/>
    <sheet name="MTBF" sheetId="10" r:id="rId10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<sst xmlns="http://schemas.openxmlformats.org/spreadsheetml/2006/main" count="549" uniqueCount="158">
  <si>
    <t>Designator</t>
  </si>
  <si>
    <t>Comment</t>
  </si>
  <si>
    <t>Footprint</t>
  </si>
  <si>
    <t>Description</t>
  </si>
  <si>
    <t>C1</t>
  </si>
  <si>
    <t>100n</t>
  </si>
  <si>
    <t>0603R</t>
  </si>
  <si>
    <t>Ceramic Capacitor SMT</t>
  </si>
  <si>
    <t>C2</t>
  </si>
  <si>
    <t>C3</t>
  </si>
  <si>
    <t>C4</t>
  </si>
  <si>
    <t>C5</t>
  </si>
  <si>
    <t>C6</t>
  </si>
  <si>
    <t>10u</t>
  </si>
  <si>
    <t>0805R</t>
  </si>
  <si>
    <t>C7</t>
  </si>
  <si>
    <t>C8</t>
  </si>
  <si>
    <t>10n</t>
  </si>
  <si>
    <t>C9</t>
  </si>
  <si>
    <t>1206R</t>
  </si>
  <si>
    <t>C10</t>
  </si>
  <si>
    <t>C11</t>
  </si>
  <si>
    <t>470n</t>
  </si>
  <si>
    <t>C12</t>
  </si>
  <si>
    <t>C13</t>
  </si>
  <si>
    <t>C14</t>
  </si>
  <si>
    <t>C15</t>
  </si>
  <si>
    <t>D1</t>
  </si>
  <si>
    <t>LED-RED</t>
  </si>
  <si>
    <t>LED_3mm</t>
  </si>
  <si>
    <t>LED</t>
  </si>
  <si>
    <t>D2</t>
  </si>
  <si>
    <t>LED-GREEN</t>
  </si>
  <si>
    <t>D3</t>
  </si>
  <si>
    <t>LED-GREEN_VCC</t>
  </si>
  <si>
    <t>D4</t>
  </si>
  <si>
    <t>TVS</t>
  </si>
  <si>
    <t>TVS Diode</t>
  </si>
  <si>
    <t>D5</t>
  </si>
  <si>
    <t>D6</t>
  </si>
  <si>
    <t>D7</t>
  </si>
  <si>
    <t>F3</t>
  </si>
  <si>
    <t>FUSE</t>
  </si>
  <si>
    <t>1210</t>
  </si>
  <si>
    <t>Fuse</t>
  </si>
  <si>
    <t>FB1</t>
  </si>
  <si>
    <t>FERRITEBEAD1</t>
  </si>
  <si>
    <t>Ferrite Bead</t>
  </si>
  <si>
    <t>J1</t>
  </si>
  <si>
    <t>DB9</t>
  </si>
  <si>
    <t>DB9RA/M</t>
  </si>
  <si>
    <t>DB Connector</t>
  </si>
  <si>
    <t>L1</t>
  </si>
  <si>
    <t>470u</t>
  </si>
  <si>
    <t>LPS6235</t>
  </si>
  <si>
    <t>Inductor</t>
  </si>
  <si>
    <t>L2</t>
  </si>
  <si>
    <t>1m</t>
  </si>
  <si>
    <t>MSS1260</t>
  </si>
  <si>
    <t>M1</t>
  </si>
  <si>
    <t>MECHANICAL</t>
  </si>
  <si>
    <t>OBUDOWA USB_RS</t>
  </si>
  <si>
    <t>Mechanical and electromechanical parts</t>
  </si>
  <si>
    <t>P1</t>
  </si>
  <si>
    <t>PH_CONN_4</t>
  </si>
  <si>
    <t/>
  </si>
  <si>
    <t>P2</t>
  </si>
  <si>
    <t>IDC6</t>
  </si>
  <si>
    <t>IDC6_EDGE</t>
  </si>
  <si>
    <t>R1</t>
  </si>
  <si>
    <t>0</t>
  </si>
  <si>
    <t>Resistor SMT 0805</t>
  </si>
  <si>
    <t>R2</t>
  </si>
  <si>
    <t>R3</t>
  </si>
  <si>
    <t>360</t>
  </si>
  <si>
    <t>Resistor SMT 0603</t>
  </si>
  <si>
    <t>R4</t>
  </si>
  <si>
    <t>300</t>
  </si>
  <si>
    <t>R5</t>
  </si>
  <si>
    <t>R6</t>
  </si>
  <si>
    <t>1k</t>
  </si>
  <si>
    <t>R7</t>
  </si>
  <si>
    <t>R8</t>
  </si>
  <si>
    <t>R9</t>
  </si>
  <si>
    <t>S1</t>
  </si>
  <si>
    <t>SW SPDT</t>
  </si>
  <si>
    <t>SPDT_SUWAK</t>
  </si>
  <si>
    <t>S2</t>
  </si>
  <si>
    <t>U1</t>
  </si>
  <si>
    <t>FT232RL</t>
  </si>
  <si>
    <t>TSSOP-28</t>
  </si>
  <si>
    <t xml:space="preserve">USB UART ,IC, SMD,TSSOP28, 232 </t>
  </si>
  <si>
    <t>U2</t>
  </si>
  <si>
    <t>FSAL200</t>
  </si>
  <si>
    <t>TSSOP-16</t>
  </si>
  <si>
    <t>Wide Bandwidth Quad 2:1 Analog Multiplexer / De-multiplexer Switch</t>
  </si>
  <si>
    <t>U3</t>
  </si>
  <si>
    <t>ST3232C</t>
  </si>
  <si>
    <t>SO-16</t>
  </si>
  <si>
    <t>3 TO 5.5V, LOW POWER, UP TO 400KBPS RS-232 DRIVERS AND RECEIVERS</t>
  </si>
  <si>
    <t>U4</t>
  </si>
  <si>
    <t>ADUM1412</t>
  </si>
  <si>
    <t>SOIC_W_16</t>
  </si>
  <si>
    <t>General-purpose multichannel isolation</t>
  </si>
  <si>
    <t>U5</t>
  </si>
  <si>
    <t>RKE-05055/H</t>
  </si>
  <si>
    <t>SIP7 - CONVERTER</t>
  </si>
  <si>
    <t>1W DC/DC Converter, 3,75kVDC/1sek isolation, Single Output, SIP7</t>
  </si>
  <si>
    <t>U6</t>
  </si>
  <si>
    <t>LM1117</t>
  </si>
  <si>
    <t>DPAK</t>
  </si>
  <si>
    <t>Linear 3V regulator, 0.1A</t>
  </si>
  <si>
    <t>P_RATED</t>
  </si>
  <si>
    <t>R_STYL</t>
  </si>
  <si>
    <t>T</t>
  </si>
  <si>
    <t>V</t>
  </si>
  <si>
    <t>V_RATED</t>
  </si>
  <si>
    <t>V_RMS</t>
  </si>
  <si>
    <t>RM</t>
  </si>
  <si>
    <t>C_STYLE</t>
  </si>
  <si>
    <t>CDR</t>
  </si>
  <si>
    <r>
      <t>T[</t>
    </r>
    <r>
      <rPr>
        <sz val="8"/>
        <color rgb="FF000000"/>
        <rFont val="Calibri"/>
        <family val="2"/>
      </rPr>
      <t>°C]</t>
    </r>
  </si>
  <si>
    <t>V_oper[V]</t>
  </si>
  <si>
    <t>S</t>
  </si>
  <si>
    <t>R[Ohm]</t>
  </si>
  <si>
    <t>I_RMS[mA]</t>
  </si>
  <si>
    <t>P_act[W]</t>
  </si>
  <si>
    <t>Ea</t>
  </si>
  <si>
    <r>
      <t>λ</t>
    </r>
    <r>
      <rPr>
        <b/>
        <vertAlign val="subscript"/>
        <sz val="11"/>
        <rFont val="Segoe UI"/>
        <family val="2"/>
      </rPr>
      <t>p</t>
    </r>
  </si>
  <si>
    <r>
      <t>π</t>
    </r>
    <r>
      <rPr>
        <b/>
        <vertAlign val="subscript"/>
        <sz val="11"/>
        <rFont val="Segoe UI"/>
        <family val="2"/>
      </rPr>
      <t>T</t>
    </r>
  </si>
  <si>
    <r>
      <t>π</t>
    </r>
    <r>
      <rPr>
        <b/>
        <vertAlign val="subscript"/>
        <sz val="11"/>
        <rFont val="Segoe UI"/>
        <family val="2"/>
      </rPr>
      <t>A</t>
    </r>
  </si>
  <si>
    <r>
      <t>π</t>
    </r>
    <r>
      <rPr>
        <b/>
        <vertAlign val="subscript"/>
        <sz val="11"/>
        <rFont val="Segoe UI"/>
        <family val="2"/>
      </rPr>
      <t>E</t>
    </r>
  </si>
  <si>
    <r>
      <t>π</t>
    </r>
    <r>
      <rPr>
        <b/>
        <vertAlign val="subscript"/>
        <sz val="11"/>
        <rFont val="Segoe UI"/>
        <family val="2"/>
      </rPr>
      <t>L</t>
    </r>
  </si>
  <si>
    <r>
      <t>π</t>
    </r>
    <r>
      <rPr>
        <b/>
        <vertAlign val="subscript"/>
        <sz val="11"/>
        <rFont val="Segoe UI"/>
        <family val="2"/>
      </rPr>
      <t>Q</t>
    </r>
  </si>
  <si>
    <r>
      <t>λ</t>
    </r>
    <r>
      <rPr>
        <b/>
        <vertAlign val="subscript"/>
        <sz val="11"/>
        <rFont val="Segoe UI"/>
        <family val="2"/>
      </rPr>
      <t>b</t>
    </r>
  </si>
  <si>
    <r>
      <t>π</t>
    </r>
    <r>
      <rPr>
        <b/>
        <vertAlign val="subscript"/>
        <sz val="11"/>
        <rFont val="Segoe UI"/>
        <family val="2"/>
      </rPr>
      <t>S</t>
    </r>
  </si>
  <si>
    <r>
      <t>π</t>
    </r>
    <r>
      <rPr>
        <b/>
        <vertAlign val="subscript"/>
        <sz val="11"/>
        <rFont val="Segoe UI"/>
        <family val="2"/>
      </rPr>
      <t>C</t>
    </r>
  </si>
  <si>
    <r>
      <t>π</t>
    </r>
    <r>
      <rPr>
        <b/>
        <vertAlign val="subscript"/>
        <sz val="11"/>
        <rFont val="Segoe UI"/>
        <family val="2"/>
      </rPr>
      <t>P</t>
    </r>
  </si>
  <si>
    <r>
      <t>π</t>
    </r>
    <r>
      <rPr>
        <b/>
        <vertAlign val="subscript"/>
        <sz val="11"/>
        <rFont val="Segoe UI"/>
        <family val="2"/>
      </rPr>
      <t>V</t>
    </r>
  </si>
  <si>
    <r>
      <t>π</t>
    </r>
    <r>
      <rPr>
        <b/>
        <vertAlign val="subscript"/>
        <sz val="11"/>
        <rFont val="Segoe UI"/>
        <family val="2"/>
      </rPr>
      <t>SR</t>
    </r>
  </si>
  <si>
    <t>P_RATED[W]</t>
  </si>
  <si>
    <t>SPDT THT EDGE SWITCH</t>
  </si>
  <si>
    <r>
      <t>π</t>
    </r>
    <r>
      <rPr>
        <b/>
        <vertAlign val="subscript"/>
        <sz val="11"/>
        <rFont val="Segoe UI"/>
        <family val="2"/>
      </rPr>
      <t>K</t>
    </r>
  </si>
  <si>
    <t>Capacitors</t>
  </si>
  <si>
    <t>Resistors</t>
  </si>
  <si>
    <t>Diodes</t>
  </si>
  <si>
    <t>Microcircuits</t>
  </si>
  <si>
    <t>Inductors</t>
  </si>
  <si>
    <t>Switches</t>
  </si>
  <si>
    <t>Connectors</t>
  </si>
  <si>
    <t>Fuses</t>
  </si>
  <si>
    <r>
      <t>Failures/10</t>
    </r>
    <r>
      <rPr>
        <vertAlign val="super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 xml:space="preserve"> h</t>
    </r>
  </si>
  <si>
    <t>Total Failure rate</t>
  </si>
  <si>
    <t>MTBF</t>
  </si>
  <si>
    <t>h continous work without failure</t>
  </si>
  <si>
    <t>Years of continous work without failure</t>
  </si>
  <si>
    <r>
      <t>Temp[</t>
    </r>
    <r>
      <rPr>
        <sz val="8"/>
        <color rgb="FF000000"/>
        <rFont val="Calibri"/>
        <family val="2"/>
      </rPr>
      <t>°</t>
    </r>
    <r>
      <rPr>
        <sz val="8"/>
        <color rgb="FF000000"/>
        <rFont val="Segoe UI"/>
        <family val="2"/>
      </rPr>
      <t>C]</t>
    </r>
  </si>
  <si>
    <t>SOD-323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</si>
</sst>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rgb="FF000000"/>
      <name val="Segoe UI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rgb="FF000000"/>
      <name val="Calibri"/>
      <family val="2"/>
    </font>
    <font>
      <sz val="11"/>
      <color theme="1"/>
      <name val="Segoe UI"/>
      <family val="2"/>
    </font>
    <font>
      <sz val="8"/>
      <color theme="3"/>
      <name val="Segoe UI"/>
      <family val="2"/>
    </font>
    <font>
      <b/>
      <sz val="11"/>
      <name val="Segoe UI"/>
      <family val="2"/>
    </font>
    <font>
      <b/>
      <vertAlign val="subscript"/>
      <sz val="11"/>
      <name val="Segoe UI"/>
      <family val="2"/>
    </font>
    <font>
      <sz val="8"/>
      <color theme="0"/>
      <name val="Segoe UI"/>
      <family val="2"/>
    </font>
    <font>
      <sz val="11"/>
      <name val="Segoe UI"/>
      <family val="2"/>
    </font>
    <font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color theme="3"/>
      <name val="Segoe UI"/>
      <family val="2"/>
    </font>
    <font>
      <sz val="8"/>
      <color rgb="FFFF0000"/>
      <name val="Segoe UI"/>
      <family val="2"/>
    </font>
  </fonts>
  <fills count="35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/>
      <top style="thin"/>
      <bottom style="thin"/>
    </border>
    <border>
      <left style="medium"/>
      <right/>
      <top/>
      <bottom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/>
      <top/>
      <bottom style="medium"/>
    </border>
    <border>
      <left/>
      <right/>
      <top style="medium"/>
      <bottom style="thin"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/>
      <right/>
      <top/>
      <bottom style="thin"/>
    </border>
    <border>
      <left/>
      <right style="thin"/>
      <top style="medium"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/>
      <top style="medium"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/>
    </border>
    <border>
      <left style="thin"/>
      <right style="thin"/>
      <top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8" fillId="32" borderId="0" applyNumberFormat="0" applyBorder="0" applyAlignment="0" applyProtection="0"/>
  </cellStyleXfs>
  <cellXfs count="148">
    <xf numFmtId="0" fontId="0" fillId="0" borderId="0" xfId="0"/>
    <xf numFmtId="0" fontId="2" fillId="33" borderId="10" xfId="0" applyFont="1" applyFill="1" applyBorder="1" applyAlignment="1" quotePrefix="1">
      <alignment horizontal="center"/>
    </xf>
    <xf numFmtId="0" fontId="2" fillId="0" borderId="10" xfId="0" applyFont="1" applyBorder="1" quotePrefix="1"/>
    <xf numFmtId="0" fontId="2" fillId="0" borderId="0" xfId="0" applyFont="1" applyFill="1" applyBorder="1"/>
    <xf numFmtId="0" fontId="2" fillId="0" borderId="0" xfId="0" applyFont="1" applyBorder="1" quotePrefix="1"/>
    <xf numFmtId="0" fontId="6" fillId="0" borderId="0" xfId="23" applyBorder="1"/>
    <xf numFmtId="0" fontId="0" fillId="0" borderId="11" xfId="0" applyBorder="1"/>
    <xf numFmtId="0" fontId="11" fillId="34" borderId="0" xfId="29" applyFill="1" applyBorder="1"/>
    <xf numFmtId="0" fontId="2" fillId="33" borderId="12" xfId="0" applyFont="1" applyFill="1" applyBorder="1" applyAlignment="1" quotePrefix="1">
      <alignment horizontal="center"/>
    </xf>
    <xf numFmtId="0" fontId="0" fillId="0" borderId="13" xfId="0" applyBorder="1"/>
    <xf numFmtId="0" fontId="0" fillId="0" borderId="0" xfId="0"/>
    <xf numFmtId="0" fontId="0" fillId="0" borderId="0" xfId="0" applyBorder="1"/>
    <xf numFmtId="0" fontId="2" fillId="33" borderId="14" xfId="0" applyFont="1" applyFill="1" applyBorder="1" applyAlignment="1" quotePrefix="1">
      <alignment horizontal="center"/>
    </xf>
    <xf numFmtId="0" fontId="20" fillId="0" borderId="0" xfId="0" applyFont="1" applyBorder="1"/>
    <xf numFmtId="0" fontId="2" fillId="0" borderId="15" xfId="0" applyFont="1" applyBorder="1" quotePrefix="1"/>
    <xf numFmtId="0" fontId="24" fillId="0" borderId="0" xfId="0" applyFont="1" applyFill="1" applyBorder="1" applyAlignment="1">
      <alignment horizontal="center"/>
    </xf>
    <xf numFmtId="0" fontId="2" fillId="0" borderId="16" xfId="0" applyFont="1" applyBorder="1" quotePrefix="1"/>
    <xf numFmtId="0" fontId="22" fillId="0" borderId="0" xfId="23" applyFont="1" applyBorder="1"/>
    <xf numFmtId="0" fontId="25" fillId="0" borderId="0" xfId="23" applyFont="1" applyFill="1" applyBorder="1"/>
    <xf numFmtId="0" fontId="2" fillId="0" borderId="0" xfId="0" applyFont="1" applyFill="1" applyBorder="1" applyAlignment="1" quotePrefix="1">
      <alignment horizontal="center"/>
    </xf>
    <xf numFmtId="0" fontId="22" fillId="0" borderId="17" xfId="23" applyFont="1" applyBorder="1"/>
    <xf numFmtId="0" fontId="22" fillId="30" borderId="18" xfId="23" applyFont="1" applyFill="1" applyBorder="1"/>
    <xf numFmtId="0" fontId="22" fillId="0" borderId="18" xfId="23" applyFont="1" applyBorder="1"/>
    <xf numFmtId="0" fontId="0" fillId="0" borderId="19" xfId="0" applyBorder="1"/>
    <xf numFmtId="0" fontId="27" fillId="30" borderId="19" xfId="30" applyFont="1" applyFill="1" applyBorder="1"/>
    <xf numFmtId="0" fontId="0" fillId="0" borderId="20" xfId="0" applyBorder="1"/>
    <xf numFmtId="0" fontId="2" fillId="0" borderId="21" xfId="0" applyFont="1" applyBorder="1" quotePrefix="1"/>
    <xf numFmtId="0" fontId="2" fillId="0" borderId="22" xfId="0" applyFont="1" applyBorder="1" quotePrefix="1"/>
    <xf numFmtId="0" fontId="0" fillId="0" borderId="11" xfId="0" applyFill="1" applyBorder="1"/>
    <xf numFmtId="0" fontId="0" fillId="0" borderId="23" xfId="0" applyBorder="1"/>
    <xf numFmtId="0" fontId="0" fillId="0" borderId="24" xfId="0" applyBorder="1"/>
    <xf numFmtId="0" fontId="2" fillId="33" borderId="17" xfId="0" applyFont="1" applyFill="1" applyBorder="1" applyAlignment="1">
      <alignment horizontal="center"/>
    </xf>
    <xf numFmtId="0" fontId="2" fillId="33" borderId="25" xfId="0" applyFont="1" applyFill="1" applyBorder="1" applyAlignment="1" quotePrefix="1">
      <alignment horizontal="center"/>
    </xf>
    <xf numFmtId="0" fontId="2" fillId="0" borderId="23" xfId="0" applyFont="1" applyBorder="1" quotePrefix="1"/>
    <xf numFmtId="0" fontId="2" fillId="0" borderId="19" xfId="0" applyFont="1" applyBorder="1" quotePrefix="1"/>
    <xf numFmtId="0" fontId="2" fillId="0" borderId="26" xfId="0" applyFont="1" applyBorder="1" quotePrefix="1"/>
    <xf numFmtId="0" fontId="2" fillId="33" borderId="27" xfId="0" applyFont="1" applyFill="1" applyBorder="1" applyAlignment="1" quotePrefix="1">
      <alignment horizontal="center"/>
    </xf>
    <xf numFmtId="0" fontId="2" fillId="0" borderId="24" xfId="0" applyFont="1" applyBorder="1" quotePrefix="1"/>
    <xf numFmtId="0" fontId="2" fillId="0" borderId="20" xfId="0" applyFont="1" applyBorder="1" quotePrefix="1"/>
    <xf numFmtId="0" fontId="2" fillId="0" borderId="28" xfId="0" applyFont="1" applyBorder="1" quotePrefix="1"/>
    <xf numFmtId="0" fontId="2" fillId="33" borderId="29" xfId="0" applyFont="1" applyFill="1" applyBorder="1" applyAlignment="1" quotePrefix="1">
      <alignment horizontal="center"/>
    </xf>
    <xf numFmtId="0" fontId="2" fillId="33" borderId="18" xfId="0" applyFont="1" applyFill="1" applyBorder="1" applyAlignment="1" quotePrefix="1">
      <alignment horizontal="center"/>
    </xf>
    <xf numFmtId="0" fontId="2" fillId="33" borderId="17" xfId="0" applyFont="1" applyFill="1" applyBorder="1" applyAlignment="1" quotePrefix="1">
      <alignment horizontal="center"/>
    </xf>
    <xf numFmtId="0" fontId="2" fillId="33" borderId="30" xfId="0" applyFont="1" applyFill="1" applyBorder="1" applyAlignment="1">
      <alignment horizontal="center"/>
    </xf>
    <xf numFmtId="0" fontId="2" fillId="0" borderId="31" xfId="0" applyFont="1" applyBorder="1" quotePrefix="1"/>
    <xf numFmtId="0" fontId="2" fillId="0" borderId="32" xfId="0" applyFont="1" applyBorder="1" quotePrefix="1"/>
    <xf numFmtId="0" fontId="2" fillId="0" borderId="11" xfId="0" applyFont="1" applyBorder="1" quotePrefix="1"/>
    <xf numFmtId="0" fontId="2" fillId="0" borderId="33" xfId="0" applyFont="1" applyBorder="1" quotePrefix="1"/>
    <xf numFmtId="0" fontId="2" fillId="0" borderId="34" xfId="0" applyFont="1" applyBorder="1" quotePrefix="1"/>
    <xf numFmtId="0" fontId="2" fillId="0" borderId="35" xfId="0" applyFont="1" applyBorder="1" quotePrefix="1"/>
    <xf numFmtId="0" fontId="2" fillId="0" borderId="36" xfId="0" applyFont="1" applyBorder="1" quotePrefix="1"/>
    <xf numFmtId="0" fontId="2" fillId="0" borderId="37" xfId="0" applyFont="1" applyBorder="1" quotePrefix="1"/>
    <xf numFmtId="0" fontId="2" fillId="0" borderId="38" xfId="0" applyFont="1" applyBorder="1" quotePrefix="1"/>
    <xf numFmtId="0" fontId="2" fillId="0" borderId="13" xfId="0" applyFont="1" applyBorder="1" quotePrefix="1"/>
    <xf numFmtId="0" fontId="2" fillId="33" borderId="39" xfId="0" applyFont="1" applyFill="1" applyBorder="1" applyAlignment="1" quotePrefix="1">
      <alignment horizontal="center"/>
    </xf>
    <xf numFmtId="0" fontId="2" fillId="33" borderId="39" xfId="0" applyFont="1" applyFill="1" applyBorder="1" applyAlignment="1">
      <alignment horizontal="center"/>
    </xf>
    <xf numFmtId="0" fontId="0" fillId="0" borderId="33" xfId="0" applyBorder="1"/>
    <xf numFmtId="0" fontId="2" fillId="33" borderId="18" xfId="0" applyFont="1" applyFill="1" applyBorder="1" applyAlignment="1">
      <alignment horizontal="center"/>
    </xf>
    <xf numFmtId="0" fontId="0" fillId="0" borderId="37" xfId="0" applyBorder="1"/>
    <xf numFmtId="0" fontId="0" fillId="0" borderId="34" xfId="0" applyBorder="1"/>
    <xf numFmtId="0" fontId="0" fillId="0" borderId="38" xfId="0" applyBorder="1"/>
    <xf numFmtId="0" fontId="0" fillId="0" borderId="35" xfId="0" applyBorder="1"/>
    <xf numFmtId="0" fontId="21" fillId="0" borderId="18" xfId="23" applyFont="1" applyBorder="1"/>
    <xf numFmtId="0" fontId="22" fillId="0" borderId="30" xfId="23" applyFont="1" applyBorder="1"/>
    <xf numFmtId="0" fontId="0" fillId="0" borderId="40" xfId="0" applyBorder="1"/>
    <xf numFmtId="0" fontId="0" fillId="0" borderId="41" xfId="0" applyBorder="1"/>
    <xf numFmtId="0" fontId="0" fillId="0" borderId="42" xfId="0" applyBorder="1"/>
    <xf numFmtId="0" fontId="12" fillId="0" borderId="0" xfId="30" applyFill="1" applyBorder="1"/>
    <xf numFmtId="0" fontId="22" fillId="30" borderId="17" xfId="23" applyFont="1" applyFill="1" applyBorder="1"/>
    <xf numFmtId="0" fontId="11" fillId="30" borderId="38" xfId="29" applyFill="1" applyBorder="1"/>
    <xf numFmtId="0" fontId="11" fillId="30" borderId="24" xfId="29" applyFill="1" applyBorder="1"/>
    <xf numFmtId="0" fontId="11" fillId="30" borderId="35" xfId="29" applyFill="1" applyBorder="1"/>
    <xf numFmtId="0" fontId="27" fillId="30" borderId="18" xfId="30" applyFont="1" applyFill="1" applyBorder="1"/>
    <xf numFmtId="0" fontId="2" fillId="33" borderId="43" xfId="0" applyFont="1" applyFill="1" applyBorder="1" applyAlignment="1" quotePrefix="1">
      <alignment horizontal="center"/>
    </xf>
    <xf numFmtId="0" fontId="13" fillId="0" borderId="0" xfId="30" applyFont="1" applyFill="1" applyBorder="1"/>
    <xf numFmtId="0" fontId="2" fillId="0" borderId="13" xfId="0" applyFont="1" applyFill="1" applyBorder="1"/>
    <xf numFmtId="0" fontId="2" fillId="0" borderId="11" xfId="0" applyFont="1" applyFill="1" applyBorder="1"/>
    <xf numFmtId="0" fontId="2" fillId="0" borderId="37" xfId="0" applyFont="1" applyFill="1" applyBorder="1"/>
    <xf numFmtId="0" fontId="2" fillId="0" borderId="23" xfId="0" applyFont="1" applyFill="1" applyBorder="1"/>
    <xf numFmtId="0" fontId="2" fillId="0" borderId="34" xfId="0" applyFont="1" applyFill="1" applyBorder="1"/>
    <xf numFmtId="0" fontId="0" fillId="0" borderId="33" xfId="0" applyFill="1" applyBorder="1"/>
    <xf numFmtId="0" fontId="2" fillId="0" borderId="33" xfId="0" applyFont="1" applyFill="1" applyBorder="1"/>
    <xf numFmtId="0" fontId="28" fillId="0" borderId="29" xfId="23" applyFont="1" applyBorder="1"/>
    <xf numFmtId="0" fontId="0" fillId="0" borderId="36" xfId="0" applyBorder="1"/>
    <xf numFmtId="0" fontId="0" fillId="0" borderId="26" xfId="0" applyBorder="1"/>
    <xf numFmtId="0" fontId="17" fillId="30" borderId="37" xfId="0" applyFont="1" applyFill="1" applyBorder="1"/>
    <xf numFmtId="0" fontId="17" fillId="30" borderId="19" xfId="0" applyFont="1" applyFill="1" applyBorder="1"/>
    <xf numFmtId="0" fontId="11" fillId="30" borderId="37" xfId="29" applyFill="1" applyBorder="1"/>
    <xf numFmtId="0" fontId="11" fillId="30" borderId="23" xfId="29" applyFill="1" applyBorder="1"/>
    <xf numFmtId="0" fontId="11" fillId="30" borderId="34" xfId="29" applyFill="1" applyBorder="1"/>
    <xf numFmtId="0" fontId="0" fillId="0" borderId="44" xfId="0" applyBorder="1"/>
    <xf numFmtId="0" fontId="0" fillId="30" borderId="37" xfId="0" applyFill="1" applyBorder="1"/>
    <xf numFmtId="0" fontId="0" fillId="30" borderId="23" xfId="0" applyFill="1" applyBorder="1"/>
    <xf numFmtId="0" fontId="0" fillId="30" borderId="34" xfId="0" applyFill="1" applyBorder="1"/>
    <xf numFmtId="0" fontId="15" fillId="30" borderId="19" xfId="0" applyFont="1" applyFill="1" applyBorder="1"/>
    <xf numFmtId="0" fontId="0" fillId="0" borderId="40" xfId="0" applyFill="1" applyBorder="1"/>
    <xf numFmtId="0" fontId="0" fillId="0" borderId="42" xfId="0" applyFill="1" applyBorder="1"/>
    <xf numFmtId="0" fontId="0" fillId="0" borderId="37" xfId="0" applyFill="1" applyBorder="1"/>
    <xf numFmtId="0" fontId="0" fillId="0" borderId="34" xfId="0" applyFill="1" applyBorder="1"/>
    <xf numFmtId="0" fontId="2" fillId="30" borderId="28" xfId="0" applyFont="1" applyFill="1" applyBorder="1" quotePrefix="1"/>
    <xf numFmtId="0" fontId="2" fillId="30" borderId="19" xfId="0" applyFont="1" applyFill="1" applyBorder="1" quotePrefix="1"/>
    <xf numFmtId="0" fontId="22" fillId="0" borderId="25" xfId="23" applyFont="1" applyBorder="1"/>
    <xf numFmtId="0" fontId="0" fillId="0" borderId="31" xfId="0" applyBorder="1"/>
    <xf numFmtId="0" fontId="22" fillId="0" borderId="27" xfId="23" applyFont="1" applyBorder="1"/>
    <xf numFmtId="0" fontId="22" fillId="30" borderId="27" xfId="23" applyFont="1" applyFill="1" applyBorder="1"/>
    <xf numFmtId="0" fontId="0" fillId="30" borderId="24" xfId="0" applyFill="1" applyBorder="1"/>
    <xf numFmtId="0" fontId="0" fillId="30" borderId="35" xfId="0" applyFill="1" applyBorder="1"/>
    <xf numFmtId="0" fontId="29" fillId="30" borderId="22" xfId="0" applyFont="1" applyFill="1" applyBorder="1" quotePrefix="1"/>
    <xf numFmtId="0" fontId="0" fillId="0" borderId="45" xfId="0" applyBorder="1"/>
    <xf numFmtId="0" fontId="0" fillId="0" borderId="46" xfId="0" applyBorder="1"/>
    <xf numFmtId="0" fontId="0" fillId="0" borderId="41" xfId="0" applyFill="1" applyBorder="1"/>
    <xf numFmtId="0" fontId="22" fillId="30" borderId="47" xfId="23" applyFont="1" applyFill="1" applyBorder="1"/>
    <xf numFmtId="0" fontId="0" fillId="30" borderId="25" xfId="0" applyFill="1" applyBorder="1"/>
    <xf numFmtId="0" fontId="15" fillId="30" borderId="23" xfId="0" applyFont="1" applyFill="1" applyBorder="1"/>
    <xf numFmtId="0" fontId="15" fillId="30" borderId="34" xfId="0" applyFont="1" applyFill="1" applyBorder="1"/>
    <xf numFmtId="0" fontId="27" fillId="30" borderId="31" xfId="30" applyFont="1" applyFill="1" applyBorder="1"/>
    <xf numFmtId="0" fontId="27" fillId="30" borderId="32" xfId="30" applyFont="1" applyFill="1" applyBorder="1"/>
    <xf numFmtId="0" fontId="2" fillId="33" borderId="48" xfId="0" applyFont="1" applyFill="1" applyBorder="1" applyAlignment="1" quotePrefix="1">
      <alignment horizontal="center" vertical="center"/>
    </xf>
    <xf numFmtId="0" fontId="2" fillId="33" borderId="48" xfId="0" applyFont="1" applyFill="1" applyBorder="1" applyAlignment="1">
      <alignment horizontal="center" vertical="center"/>
    </xf>
    <xf numFmtId="0" fontId="2" fillId="0" borderId="0" xfId="0" applyFont="1" applyBorder="1" applyAlignment="1" quotePrefix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2" fillId="30" borderId="29" xfId="23" applyFont="1" applyFill="1" applyBorder="1" applyAlignment="1">
      <alignment horizontal="center"/>
    </xf>
    <xf numFmtId="0" fontId="22" fillId="0" borderId="18" xfId="23" applyFont="1" applyBorder="1" applyAlignment="1">
      <alignment horizontal="center"/>
    </xf>
    <xf numFmtId="0" fontId="22" fillId="0" borderId="17" xfId="23" applyFont="1" applyBorder="1" applyAlignment="1">
      <alignment horizontal="center"/>
    </xf>
    <xf numFmtId="0" fontId="22" fillId="0" borderId="30" xfId="23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0" xfId="0" applyAlignment="1">
      <alignment horizontal="center"/>
    </xf>
    <xf numFmtId="0" fontId="27" fillId="30" borderId="19" xfId="30" applyFont="1" applyFill="1" applyBorder="1" applyAlignment="1">
      <alignment horizontal="center"/>
    </xf>
    <xf numFmtId="0" fontId="11" fillId="30" borderId="47" xfId="29" applyFill="1" applyBorder="1" applyAlignment="1">
      <alignment horizontal="center"/>
    </xf>
    <xf numFmtId="0" fontId="11" fillId="30" borderId="23" xfId="29" applyFill="1" applyBorder="1" applyAlignment="1">
      <alignment horizontal="center"/>
    </xf>
    <xf numFmtId="0" fontId="11" fillId="30" borderId="19" xfId="29" applyFill="1" applyBorder="1" applyAlignment="1">
      <alignment horizontal="center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ytuł" xfId="20"/>
    <cellStyle name="Nagłówek 1" xfId="21"/>
    <cellStyle name="Nagłówek 2" xfId="22"/>
    <cellStyle name="Nagłówek 3" xfId="23"/>
    <cellStyle name="Nagłówek 4" xfId="24"/>
    <cellStyle name="Dobry" xfId="25"/>
    <cellStyle name="Zły" xfId="26"/>
    <cellStyle name="Neutralny" xfId="27"/>
    <cellStyle name="Dane wejściowe" xfId="28"/>
    <cellStyle name="Dane wyjściowe" xfId="29"/>
    <cellStyle name="Obliczenia" xfId="30"/>
    <cellStyle name="Komórka połączona" xfId="31"/>
    <cellStyle name="Komórka zaznaczona" xfId="32"/>
    <cellStyle name="Tekst ostrzeżenia" xfId="33"/>
    <cellStyle name="Uwaga" xfId="34"/>
    <cellStyle name="Tekst objaśnienia" xfId="35"/>
    <cellStyle name="Suma" xfId="36"/>
    <cellStyle name="Akcent 1" xfId="37"/>
    <cellStyle name="20% — akcent 1" xfId="38"/>
    <cellStyle name="40% — akcent 1" xfId="39"/>
    <cellStyle name="60% — akcent 1" xfId="40"/>
    <cellStyle name="Akcent 2" xfId="41"/>
    <cellStyle name="20% — akcent 2" xfId="42"/>
    <cellStyle name="40% — akcent 2" xfId="43"/>
    <cellStyle name="60% — akcent 2" xfId="44"/>
    <cellStyle name="Akcent 3" xfId="45"/>
    <cellStyle name="20% — akcent 3" xfId="46"/>
    <cellStyle name="40% — akcent 3" xfId="47"/>
    <cellStyle name="60% — akcent 3" xfId="48"/>
    <cellStyle name="Akcent 4" xfId="49"/>
    <cellStyle name="20% — akcent 4" xfId="50"/>
    <cellStyle name="40% — akcent 4" xfId="51"/>
    <cellStyle name="60% — akcent 4" xfId="52"/>
    <cellStyle name="Akcent 5" xfId="53"/>
    <cellStyle name="20% — akcent 5" xfId="54"/>
    <cellStyle name="40% — akcent 5" xfId="55"/>
    <cellStyle name="60% — akcent 5" xfId="56"/>
    <cellStyle name="Akcent 6" xfId="57"/>
    <cellStyle name="20% — akcent 6" xfId="58"/>
    <cellStyle name="40% — akcent 6" xfId="59"/>
    <cellStyle name="60% — akcent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2143125</xdr:colOff>
      <xdr:row>9</xdr:row>
      <xdr:rowOff>66675</xdr:rowOff>
    </xdr:from>
    <xdr:to>
      <xdr:col>8</xdr:col>
      <xdr:colOff>295275</xdr:colOff>
      <xdr:row>11</xdr:row>
      <xdr:rowOff>95250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971925" y="1828800"/>
          <a:ext cx="43719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552450</xdr:colOff>
      <xdr:row>18</xdr:row>
      <xdr:rowOff>19050</xdr:rowOff>
    </xdr:from>
    <xdr:to>
      <xdr:col>13</xdr:col>
      <xdr:colOff>76200</xdr:colOff>
      <xdr:row>20</xdr:row>
      <xdr:rowOff>28575</xdr:rowOff>
    </xdr:to>
    <xdr:pic>
      <xdr:nvPicPr>
        <xdr:cNvPr id="2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3075" y="3495675"/>
          <a:ext cx="3181350" cy="390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571500</xdr:colOff>
      <xdr:row>12</xdr:row>
      <xdr:rowOff>57150</xdr:rowOff>
    </xdr:from>
    <xdr:to>
      <xdr:col>13</xdr:col>
      <xdr:colOff>514350</xdr:colOff>
      <xdr:row>14</xdr:row>
      <xdr:rowOff>85725</xdr:rowOff>
    </xdr:to>
    <xdr:pic>
      <xdr:nvPicPr>
        <xdr:cNvPr id="3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4100" y="2390775"/>
          <a:ext cx="2990850" cy="4095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390525</xdr:colOff>
      <xdr:row>11</xdr:row>
      <xdr:rowOff>19050</xdr:rowOff>
    </xdr:from>
    <xdr:to>
      <xdr:col>9</xdr:col>
      <xdr:colOff>419100</xdr:colOff>
      <xdr:row>13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09725" y="2162175"/>
          <a:ext cx="42957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590550</xdr:colOff>
      <xdr:row>6</xdr:row>
      <xdr:rowOff>66675</xdr:rowOff>
    </xdr:from>
    <xdr:to>
      <xdr:col>8</xdr:col>
      <xdr:colOff>133350</xdr:colOff>
      <xdr:row>8</xdr:row>
      <xdr:rowOff>180975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162175" y="1257300"/>
          <a:ext cx="36099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76200</xdr:colOff>
      <xdr:row>5</xdr:row>
      <xdr:rowOff>28575</xdr:rowOff>
    </xdr:from>
    <xdr:to>
      <xdr:col>6</xdr:col>
      <xdr:colOff>485775</xdr:colOff>
      <xdr:row>7</xdr:row>
      <xdr:rowOff>28575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362200" y="1028700"/>
          <a:ext cx="31527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5</xdr:row>
      <xdr:rowOff>85725</xdr:rowOff>
    </xdr:from>
    <xdr:to>
      <xdr:col>7</xdr:col>
      <xdr:colOff>209550</xdr:colOff>
      <xdr:row>8</xdr:row>
      <xdr:rowOff>104775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95350" y="1076325"/>
          <a:ext cx="40290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4</xdr:row>
      <xdr:rowOff>0</xdr:rowOff>
    </xdr:from>
    <xdr:to>
      <xdr:col>6</xdr:col>
      <xdr:colOff>466725</xdr:colOff>
      <xdr:row>6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81050" y="800100"/>
          <a:ext cx="33432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workbookViewId="0" topLeftCell="C18">
      <selection activeCell="P17" sqref="P17"/>
    </sheetView>
  </sheetViews>
  <sheetFormatPr defaultColWidth="9.140625" defaultRowHeight="15"/>
  <cols>
    <col min="1" max="3" width="26.8515625" style="0" customWidth="1"/>
    <col min="4" max="4" width="56.00390625" style="0" customWidth="1"/>
    <col min="5" max="5" width="8.8515625" style="120" customWidth="1"/>
    <col min="6" max="6" width="9.140625" style="120" customWidth="1"/>
    <col min="7" max="7" width="10.8515625" style="120" customWidth="1"/>
    <col min="8" max="12" width="9.140625" style="120" customWidth="1"/>
  </cols>
  <sheetData>
    <row r="1" spans="1:12" ht="15">
      <c r="A1" s="1" t="s">
        <v>0</v>
      </c>
      <c r="B1" s="1" t="s">
        <v>1</v>
      </c>
      <c r="C1" s="1" t="s">
        <v>2</v>
      </c>
      <c r="D1" s="1" t="s">
        <v>3</v>
      </c>
      <c r="E1" s="117" t="s">
        <v>119</v>
      </c>
      <c r="F1" s="118" t="s">
        <v>125</v>
      </c>
      <c r="G1" s="118" t="s">
        <v>140</v>
      </c>
      <c r="H1" s="118" t="s">
        <v>113</v>
      </c>
      <c r="I1" s="118" t="s">
        <v>156</v>
      </c>
      <c r="J1" s="118" t="s">
        <v>115</v>
      </c>
      <c r="K1" s="118" t="s">
        <v>116</v>
      </c>
      <c r="L1" s="118" t="s">
        <v>117</v>
      </c>
    </row>
    <row r="2" spans="1:12" ht="15">
      <c r="A2" s="2" t="s">
        <v>4</v>
      </c>
      <c r="B2" s="2" t="s">
        <v>5</v>
      </c>
      <c r="C2" s="2" t="s">
        <v>6</v>
      </c>
      <c r="D2" s="2" t="s">
        <v>7</v>
      </c>
      <c r="E2" s="119" t="s">
        <v>120</v>
      </c>
      <c r="I2" s="120">
        <v>35</v>
      </c>
      <c r="K2" s="120">
        <v>16</v>
      </c>
      <c r="L2" s="120">
        <v>5</v>
      </c>
    </row>
    <row r="3" spans="1:12" ht="15">
      <c r="A3" s="2" t="s">
        <v>8</v>
      </c>
      <c r="B3" s="2" t="s">
        <v>5</v>
      </c>
      <c r="C3" s="2" t="s">
        <v>6</v>
      </c>
      <c r="D3" s="2" t="s">
        <v>7</v>
      </c>
      <c r="E3" s="119" t="s">
        <v>120</v>
      </c>
      <c r="I3" s="120">
        <v>35</v>
      </c>
      <c r="K3" s="120">
        <v>16</v>
      </c>
      <c r="L3" s="120">
        <v>5</v>
      </c>
    </row>
    <row r="4" spans="1:12" ht="15">
      <c r="A4" s="2" t="s">
        <v>9</v>
      </c>
      <c r="B4" s="2" t="s">
        <v>5</v>
      </c>
      <c r="C4" s="2" t="s">
        <v>6</v>
      </c>
      <c r="D4" s="2" t="s">
        <v>7</v>
      </c>
      <c r="E4" s="119" t="s">
        <v>120</v>
      </c>
      <c r="I4" s="120">
        <v>35</v>
      </c>
      <c r="K4" s="120">
        <v>16</v>
      </c>
      <c r="L4" s="120">
        <v>5</v>
      </c>
    </row>
    <row r="5" spans="1:12" ht="15">
      <c r="A5" s="2" t="s">
        <v>10</v>
      </c>
      <c r="B5" s="2" t="s">
        <v>5</v>
      </c>
      <c r="C5" s="2" t="s">
        <v>6</v>
      </c>
      <c r="D5" s="2" t="s">
        <v>7</v>
      </c>
      <c r="E5" s="119" t="s">
        <v>120</v>
      </c>
      <c r="I5" s="120">
        <v>35</v>
      </c>
      <c r="K5" s="120">
        <v>16</v>
      </c>
      <c r="L5" s="120">
        <v>5</v>
      </c>
    </row>
    <row r="6" spans="1:12" ht="15">
      <c r="A6" s="2" t="s">
        <v>11</v>
      </c>
      <c r="B6" s="2" t="s">
        <v>5</v>
      </c>
      <c r="C6" s="2" t="s">
        <v>6</v>
      </c>
      <c r="D6" s="2" t="s">
        <v>7</v>
      </c>
      <c r="E6" s="119" t="s">
        <v>120</v>
      </c>
      <c r="I6" s="120">
        <v>35</v>
      </c>
      <c r="K6" s="120">
        <v>16</v>
      </c>
      <c r="L6" s="120">
        <v>5</v>
      </c>
    </row>
    <row r="7" spans="1:12" ht="15">
      <c r="A7" s="2" t="s">
        <v>12</v>
      </c>
      <c r="B7" s="2" t="s">
        <v>13</v>
      </c>
      <c r="C7" s="2" t="s">
        <v>14</v>
      </c>
      <c r="D7" s="2" t="s">
        <v>7</v>
      </c>
      <c r="E7" s="119" t="s">
        <v>120</v>
      </c>
      <c r="I7" s="120">
        <v>35</v>
      </c>
      <c r="K7" s="120">
        <v>16</v>
      </c>
      <c r="L7" s="120">
        <v>5</v>
      </c>
    </row>
    <row r="8" spans="1:12" ht="15">
      <c r="A8" s="2" t="s">
        <v>15</v>
      </c>
      <c r="B8" s="2" t="s">
        <v>5</v>
      </c>
      <c r="C8" s="2" t="s">
        <v>6</v>
      </c>
      <c r="D8" s="2" t="s">
        <v>7</v>
      </c>
      <c r="E8" s="119" t="s">
        <v>120</v>
      </c>
      <c r="I8" s="120">
        <v>35</v>
      </c>
      <c r="K8" s="120">
        <v>16</v>
      </c>
      <c r="L8" s="120">
        <v>3.3</v>
      </c>
    </row>
    <row r="9" spans="1:12" ht="15">
      <c r="A9" s="2" t="s">
        <v>16</v>
      </c>
      <c r="B9" s="2" t="s">
        <v>17</v>
      </c>
      <c r="C9" s="2" t="s">
        <v>6</v>
      </c>
      <c r="D9" s="2" t="s">
        <v>7</v>
      </c>
      <c r="E9" s="119" t="s">
        <v>120</v>
      </c>
      <c r="I9" s="120">
        <v>35</v>
      </c>
      <c r="K9" s="120">
        <v>16</v>
      </c>
      <c r="L9" s="120">
        <v>5</v>
      </c>
    </row>
    <row r="10" spans="1:12" ht="15">
      <c r="A10" s="2" t="s">
        <v>18</v>
      </c>
      <c r="B10" s="2" t="s">
        <v>13</v>
      </c>
      <c r="C10" s="2" t="s">
        <v>19</v>
      </c>
      <c r="D10" s="2" t="s">
        <v>7</v>
      </c>
      <c r="E10" s="119" t="s">
        <v>120</v>
      </c>
      <c r="I10" s="120">
        <v>35</v>
      </c>
      <c r="K10" s="120">
        <v>16</v>
      </c>
      <c r="L10" s="120">
        <v>5</v>
      </c>
    </row>
    <row r="11" spans="1:12" ht="15">
      <c r="A11" s="2" t="s">
        <v>20</v>
      </c>
      <c r="B11" s="2" t="s">
        <v>13</v>
      </c>
      <c r="C11" s="2" t="s">
        <v>19</v>
      </c>
      <c r="D11" s="2" t="s">
        <v>7</v>
      </c>
      <c r="E11" s="119" t="s">
        <v>120</v>
      </c>
      <c r="I11" s="120">
        <v>35</v>
      </c>
      <c r="K11" s="120">
        <v>16</v>
      </c>
      <c r="L11" s="120">
        <v>5</v>
      </c>
    </row>
    <row r="12" spans="1:12" ht="15">
      <c r="A12" s="2" t="s">
        <v>21</v>
      </c>
      <c r="B12" s="2" t="s">
        <v>22</v>
      </c>
      <c r="C12" s="2" t="s">
        <v>14</v>
      </c>
      <c r="D12" s="2" t="s">
        <v>7</v>
      </c>
      <c r="E12" s="119" t="s">
        <v>120</v>
      </c>
      <c r="I12" s="120">
        <v>35</v>
      </c>
      <c r="K12" s="120">
        <v>16</v>
      </c>
      <c r="L12" s="120">
        <v>5</v>
      </c>
    </row>
    <row r="13" spans="1:12" ht="15">
      <c r="A13" s="2" t="s">
        <v>23</v>
      </c>
      <c r="B13" s="2" t="s">
        <v>5</v>
      </c>
      <c r="C13" s="2" t="s">
        <v>6</v>
      </c>
      <c r="D13" s="2" t="s">
        <v>7</v>
      </c>
      <c r="E13" s="119" t="s">
        <v>120</v>
      </c>
      <c r="I13" s="120">
        <v>35</v>
      </c>
      <c r="K13" s="120">
        <v>16</v>
      </c>
      <c r="L13" s="120">
        <v>5</v>
      </c>
    </row>
    <row r="14" spans="1:12" ht="15">
      <c r="A14" s="2" t="s">
        <v>24</v>
      </c>
      <c r="B14" s="2" t="s">
        <v>5</v>
      </c>
      <c r="C14" s="2" t="s">
        <v>6</v>
      </c>
      <c r="D14" s="2" t="s">
        <v>7</v>
      </c>
      <c r="E14" s="119" t="s">
        <v>120</v>
      </c>
      <c r="I14" s="120">
        <v>35</v>
      </c>
      <c r="K14" s="120">
        <v>16</v>
      </c>
      <c r="L14" s="120">
        <v>5</v>
      </c>
    </row>
    <row r="15" spans="1:12" ht="15">
      <c r="A15" s="2" t="s">
        <v>25</v>
      </c>
      <c r="B15" s="2" t="s">
        <v>5</v>
      </c>
      <c r="C15" s="2" t="s">
        <v>6</v>
      </c>
      <c r="D15" s="2" t="s">
        <v>7</v>
      </c>
      <c r="E15" s="119" t="s">
        <v>120</v>
      </c>
      <c r="I15" s="120">
        <v>35</v>
      </c>
      <c r="K15" s="120">
        <v>16</v>
      </c>
      <c r="L15" s="120">
        <v>5</v>
      </c>
    </row>
    <row r="16" spans="1:12" ht="15">
      <c r="A16" s="2" t="s">
        <v>26</v>
      </c>
      <c r="B16" s="2" t="s">
        <v>13</v>
      </c>
      <c r="C16" s="2" t="s">
        <v>19</v>
      </c>
      <c r="D16" s="2" t="s">
        <v>7</v>
      </c>
      <c r="E16" s="119" t="s">
        <v>120</v>
      </c>
      <c r="I16" s="120">
        <v>35</v>
      </c>
      <c r="K16" s="120">
        <v>16</v>
      </c>
      <c r="L16" s="120">
        <v>3</v>
      </c>
    </row>
    <row r="17" spans="1:10" ht="15">
      <c r="A17" s="2" t="s">
        <v>27</v>
      </c>
      <c r="B17" s="2" t="s">
        <v>28</v>
      </c>
      <c r="C17" s="2" t="s">
        <v>29</v>
      </c>
      <c r="D17" s="2" t="s">
        <v>30</v>
      </c>
      <c r="E17" s="119"/>
      <c r="I17" s="120">
        <v>20</v>
      </c>
      <c r="J17" s="120">
        <v>1.2</v>
      </c>
    </row>
    <row r="18" spans="1:10" ht="15">
      <c r="A18" s="2" t="s">
        <v>31</v>
      </c>
      <c r="B18" s="2" t="s">
        <v>32</v>
      </c>
      <c r="C18" s="2" t="s">
        <v>29</v>
      </c>
      <c r="D18" s="2" t="s">
        <v>30</v>
      </c>
      <c r="E18" s="119"/>
      <c r="I18" s="120">
        <v>20</v>
      </c>
      <c r="J18" s="120">
        <v>2</v>
      </c>
    </row>
    <row r="19" spans="1:10" ht="15">
      <c r="A19" s="2" t="s">
        <v>33</v>
      </c>
      <c r="B19" s="2" t="s">
        <v>34</v>
      </c>
      <c r="C19" s="2" t="s">
        <v>29</v>
      </c>
      <c r="D19" s="2" t="s">
        <v>30</v>
      </c>
      <c r="E19" s="119"/>
      <c r="I19" s="120">
        <v>20</v>
      </c>
      <c r="J19" s="120">
        <v>2</v>
      </c>
    </row>
    <row r="20" spans="1:10" ht="15">
      <c r="A20" s="2" t="s">
        <v>35</v>
      </c>
      <c r="B20" s="2" t="s">
        <v>36</v>
      </c>
      <c r="C20" s="33" t="s">
        <v>157</v>
      </c>
      <c r="D20" s="2" t="s">
        <v>37</v>
      </c>
      <c r="E20" s="119"/>
      <c r="I20" s="120">
        <v>35</v>
      </c>
      <c r="J20" s="120">
        <v>5</v>
      </c>
    </row>
    <row r="21" spans="1:10" ht="15">
      <c r="A21" s="2" t="s">
        <v>38</v>
      </c>
      <c r="B21" s="2" t="s">
        <v>36</v>
      </c>
      <c r="C21" s="33" t="s">
        <v>157</v>
      </c>
      <c r="D21" s="2" t="s">
        <v>37</v>
      </c>
      <c r="E21" s="119"/>
      <c r="I21" s="120">
        <v>35</v>
      </c>
      <c r="J21" s="120">
        <v>5</v>
      </c>
    </row>
    <row r="22" spans="1:10" ht="15">
      <c r="A22" s="2" t="s">
        <v>39</v>
      </c>
      <c r="B22" s="2" t="s">
        <v>36</v>
      </c>
      <c r="C22" s="33" t="s">
        <v>157</v>
      </c>
      <c r="D22" s="2" t="s">
        <v>37</v>
      </c>
      <c r="E22" s="119"/>
      <c r="I22" s="120">
        <v>35</v>
      </c>
      <c r="J22" s="120">
        <v>5</v>
      </c>
    </row>
    <row r="23" spans="1:10" ht="15">
      <c r="A23" s="2" t="s">
        <v>40</v>
      </c>
      <c r="B23" s="2" t="s">
        <v>36</v>
      </c>
      <c r="C23" s="33" t="s">
        <v>157</v>
      </c>
      <c r="D23" s="2" t="s">
        <v>37</v>
      </c>
      <c r="E23" s="119"/>
      <c r="I23" s="120">
        <v>35</v>
      </c>
      <c r="J23" s="120">
        <v>5</v>
      </c>
    </row>
    <row r="24" spans="1:9" ht="15">
      <c r="A24" s="2" t="s">
        <v>41</v>
      </c>
      <c r="B24" s="2" t="s">
        <v>42</v>
      </c>
      <c r="C24" s="2" t="s">
        <v>43</v>
      </c>
      <c r="D24" s="2" t="s">
        <v>44</v>
      </c>
      <c r="E24" s="119"/>
      <c r="I24" s="120">
        <v>35</v>
      </c>
    </row>
    <row r="25" spans="1:9" ht="15">
      <c r="A25" s="2" t="s">
        <v>45</v>
      </c>
      <c r="B25" s="2" t="s">
        <v>46</v>
      </c>
      <c r="C25" s="2" t="s">
        <v>14</v>
      </c>
      <c r="D25" s="2" t="s">
        <v>47</v>
      </c>
      <c r="E25" s="119"/>
      <c r="I25" s="120">
        <v>35</v>
      </c>
    </row>
    <row r="26" spans="1:10" ht="15">
      <c r="A26" s="2" t="s">
        <v>48</v>
      </c>
      <c r="B26" s="2" t="s">
        <v>49</v>
      </c>
      <c r="C26" s="2" t="s">
        <v>50</v>
      </c>
      <c r="D26" s="2" t="s">
        <v>51</v>
      </c>
      <c r="E26" s="119"/>
      <c r="I26" s="120">
        <v>20</v>
      </c>
      <c r="J26" s="120">
        <v>12</v>
      </c>
    </row>
    <row r="27" spans="1:9" ht="15">
      <c r="A27" s="2" t="s">
        <v>52</v>
      </c>
      <c r="B27" s="2" t="s">
        <v>53</v>
      </c>
      <c r="C27" s="2" t="s">
        <v>54</v>
      </c>
      <c r="D27" s="2" t="s">
        <v>55</v>
      </c>
      <c r="E27" s="119"/>
      <c r="I27" s="120">
        <v>35</v>
      </c>
    </row>
    <row r="28" spans="1:9" ht="15">
      <c r="A28" s="2" t="s">
        <v>56</v>
      </c>
      <c r="B28" s="2" t="s">
        <v>57</v>
      </c>
      <c r="C28" s="2" t="s">
        <v>58</v>
      </c>
      <c r="D28" s="2" t="s">
        <v>55</v>
      </c>
      <c r="E28" s="119"/>
      <c r="I28" s="120">
        <v>35</v>
      </c>
    </row>
    <row r="29" spans="1:9" ht="15">
      <c r="A29" s="2" t="s">
        <v>59</v>
      </c>
      <c r="B29" s="2" t="s">
        <v>60</v>
      </c>
      <c r="C29" s="2" t="s">
        <v>61</v>
      </c>
      <c r="D29" s="2" t="s">
        <v>62</v>
      </c>
      <c r="E29" s="119"/>
      <c r="I29" s="120">
        <v>20</v>
      </c>
    </row>
    <row r="30" spans="1:9" ht="15">
      <c r="A30" s="2" t="s">
        <v>63</v>
      </c>
      <c r="B30" s="2" t="s">
        <v>64</v>
      </c>
      <c r="C30" s="2" t="s">
        <v>64</v>
      </c>
      <c r="D30" s="2" t="s">
        <v>65</v>
      </c>
      <c r="E30" s="119"/>
      <c r="I30" s="120">
        <v>20</v>
      </c>
    </row>
    <row r="31" spans="1:9" ht="15">
      <c r="A31" s="2" t="s">
        <v>66</v>
      </c>
      <c r="B31" s="2" t="s">
        <v>67</v>
      </c>
      <c r="C31" s="2" t="s">
        <v>68</v>
      </c>
      <c r="D31" s="2" t="s">
        <v>65</v>
      </c>
      <c r="E31" s="119"/>
      <c r="I31" s="120">
        <v>20</v>
      </c>
    </row>
    <row r="32" spans="1:9" ht="15">
      <c r="A32" s="2" t="s">
        <v>69</v>
      </c>
      <c r="B32" s="2" t="s">
        <v>70</v>
      </c>
      <c r="C32" s="2" t="s">
        <v>14</v>
      </c>
      <c r="D32" s="2" t="s">
        <v>71</v>
      </c>
      <c r="E32" s="119"/>
      <c r="F32" s="121">
        <v>0.2</v>
      </c>
      <c r="G32" s="122">
        <v>0.25</v>
      </c>
      <c r="H32" s="122" t="s">
        <v>118</v>
      </c>
      <c r="I32" s="120">
        <v>35</v>
      </c>
    </row>
    <row r="33" spans="1:9" ht="15">
      <c r="A33" s="2" t="s">
        <v>72</v>
      </c>
      <c r="B33" s="2" t="s">
        <v>70</v>
      </c>
      <c r="C33" s="2" t="s">
        <v>14</v>
      </c>
      <c r="D33" s="2" t="s">
        <v>71</v>
      </c>
      <c r="E33" s="119"/>
      <c r="F33" s="121">
        <v>0.2</v>
      </c>
      <c r="G33" s="122">
        <v>0.25</v>
      </c>
      <c r="H33" s="122" t="s">
        <v>118</v>
      </c>
      <c r="I33" s="120">
        <v>35</v>
      </c>
    </row>
    <row r="34" spans="1:9" ht="15">
      <c r="A34" s="2" t="s">
        <v>73</v>
      </c>
      <c r="B34" s="2" t="s">
        <v>74</v>
      </c>
      <c r="C34" s="2" t="s">
        <v>6</v>
      </c>
      <c r="D34" s="2" t="s">
        <v>75</v>
      </c>
      <c r="E34" s="119"/>
      <c r="F34" s="121">
        <v>10.5</v>
      </c>
      <c r="G34" s="122">
        <v>0.25</v>
      </c>
      <c r="H34" s="122" t="s">
        <v>118</v>
      </c>
      <c r="I34" s="120">
        <v>35</v>
      </c>
    </row>
    <row r="35" spans="1:9" ht="15">
      <c r="A35" s="2" t="s">
        <v>76</v>
      </c>
      <c r="B35" s="2" t="s">
        <v>77</v>
      </c>
      <c r="C35" s="2" t="s">
        <v>6</v>
      </c>
      <c r="D35" s="2" t="s">
        <v>75</v>
      </c>
      <c r="E35" s="119"/>
      <c r="F35" s="123">
        <v>10</v>
      </c>
      <c r="G35" s="122">
        <v>0.25</v>
      </c>
      <c r="H35" s="122" t="s">
        <v>118</v>
      </c>
      <c r="I35" s="120">
        <v>35</v>
      </c>
    </row>
    <row r="36" spans="1:9" ht="15">
      <c r="A36" s="2" t="s">
        <v>78</v>
      </c>
      <c r="B36" s="2" t="s">
        <v>77</v>
      </c>
      <c r="C36" s="2" t="s">
        <v>6</v>
      </c>
      <c r="D36" s="2" t="s">
        <v>75</v>
      </c>
      <c r="E36" s="119"/>
      <c r="F36" s="123">
        <v>10</v>
      </c>
      <c r="G36" s="122">
        <v>0.25</v>
      </c>
      <c r="H36" s="122" t="s">
        <v>118</v>
      </c>
      <c r="I36" s="120">
        <v>35</v>
      </c>
    </row>
    <row r="37" spans="1:9" ht="15">
      <c r="A37" s="2" t="s">
        <v>79</v>
      </c>
      <c r="B37" s="2" t="s">
        <v>80</v>
      </c>
      <c r="C37" s="2" t="s">
        <v>14</v>
      </c>
      <c r="D37" s="2" t="s">
        <v>71</v>
      </c>
      <c r="E37" s="119"/>
      <c r="F37" s="123">
        <v>0.5</v>
      </c>
      <c r="G37" s="122">
        <v>0.25</v>
      </c>
      <c r="H37" s="122" t="s">
        <v>118</v>
      </c>
      <c r="I37" s="120">
        <v>40</v>
      </c>
    </row>
    <row r="38" spans="1:9" ht="15">
      <c r="A38" s="2" t="s">
        <v>81</v>
      </c>
      <c r="B38" s="2" t="s">
        <v>80</v>
      </c>
      <c r="C38" s="2" t="s">
        <v>14</v>
      </c>
      <c r="D38" s="2" t="s">
        <v>71</v>
      </c>
      <c r="E38" s="119"/>
      <c r="F38" s="123">
        <v>0.5</v>
      </c>
      <c r="G38" s="122">
        <v>0.25</v>
      </c>
      <c r="H38" s="122" t="s">
        <v>118</v>
      </c>
      <c r="I38" s="120">
        <v>35</v>
      </c>
    </row>
    <row r="39" spans="1:9" ht="15">
      <c r="A39" s="2" t="s">
        <v>82</v>
      </c>
      <c r="B39" s="2" t="s">
        <v>80</v>
      </c>
      <c r="C39" s="2" t="s">
        <v>14</v>
      </c>
      <c r="D39" s="2" t="s">
        <v>71</v>
      </c>
      <c r="E39" s="119"/>
      <c r="F39" s="123">
        <v>0.5</v>
      </c>
      <c r="G39" s="122">
        <v>0.25</v>
      </c>
      <c r="H39" s="122" t="s">
        <v>118</v>
      </c>
      <c r="I39" s="120">
        <v>35</v>
      </c>
    </row>
    <row r="40" spans="1:9" ht="15">
      <c r="A40" s="2" t="s">
        <v>83</v>
      </c>
      <c r="B40" s="2" t="s">
        <v>80</v>
      </c>
      <c r="C40" s="2" t="s">
        <v>14</v>
      </c>
      <c r="D40" s="2" t="s">
        <v>71</v>
      </c>
      <c r="E40" s="119"/>
      <c r="F40" s="123">
        <v>0.5</v>
      </c>
      <c r="G40" s="122">
        <v>0.25</v>
      </c>
      <c r="H40" s="122" t="s">
        <v>118</v>
      </c>
      <c r="I40" s="120">
        <v>35</v>
      </c>
    </row>
    <row r="41" spans="1:9" ht="15">
      <c r="A41" s="2" t="s">
        <v>84</v>
      </c>
      <c r="B41" s="2" t="s">
        <v>85</v>
      </c>
      <c r="C41" s="2" t="s">
        <v>86</v>
      </c>
      <c r="D41" s="2" t="s">
        <v>141</v>
      </c>
      <c r="E41" s="119"/>
      <c r="F41" s="121"/>
      <c r="I41" s="120">
        <v>35</v>
      </c>
    </row>
    <row r="42" spans="1:9" ht="15">
      <c r="A42" s="2" t="s">
        <v>87</v>
      </c>
      <c r="B42" s="2" t="s">
        <v>85</v>
      </c>
      <c r="C42" s="2" t="s">
        <v>86</v>
      </c>
      <c r="D42" s="2" t="s">
        <v>141</v>
      </c>
      <c r="E42" s="119"/>
      <c r="I42" s="120">
        <v>35</v>
      </c>
    </row>
    <row r="43" spans="1:9" ht="15">
      <c r="A43" s="2" t="s">
        <v>88</v>
      </c>
      <c r="B43" s="2" t="s">
        <v>89</v>
      </c>
      <c r="C43" s="2" t="s">
        <v>90</v>
      </c>
      <c r="D43" s="2" t="s">
        <v>91</v>
      </c>
      <c r="E43" s="119"/>
      <c r="I43" s="120">
        <v>35</v>
      </c>
    </row>
    <row r="44" spans="1:9" ht="15">
      <c r="A44" s="2" t="s">
        <v>92</v>
      </c>
      <c r="B44" s="2" t="s">
        <v>93</v>
      </c>
      <c r="C44" s="2" t="s">
        <v>94</v>
      </c>
      <c r="D44" s="2" t="s">
        <v>95</v>
      </c>
      <c r="E44" s="119"/>
      <c r="I44" s="120">
        <v>35</v>
      </c>
    </row>
    <row r="45" spans="1:9" ht="15">
      <c r="A45" s="2" t="s">
        <v>96</v>
      </c>
      <c r="B45" s="2" t="s">
        <v>97</v>
      </c>
      <c r="C45" s="2" t="s">
        <v>98</v>
      </c>
      <c r="D45" s="2" t="s">
        <v>99</v>
      </c>
      <c r="E45" s="119"/>
      <c r="I45" s="120">
        <v>35</v>
      </c>
    </row>
    <row r="46" spans="1:9" ht="15">
      <c r="A46" s="2" t="s">
        <v>100</v>
      </c>
      <c r="B46" s="2" t="s">
        <v>101</v>
      </c>
      <c r="C46" s="2" t="s">
        <v>102</v>
      </c>
      <c r="D46" s="2" t="s">
        <v>103</v>
      </c>
      <c r="E46" s="119"/>
      <c r="I46" s="120">
        <v>35</v>
      </c>
    </row>
    <row r="47" spans="1:10" ht="15">
      <c r="A47" s="2" t="s">
        <v>104</v>
      </c>
      <c r="B47" s="2" t="s">
        <v>105</v>
      </c>
      <c r="C47" s="2" t="s">
        <v>106</v>
      </c>
      <c r="D47" s="2" t="s">
        <v>107</v>
      </c>
      <c r="E47" s="119"/>
      <c r="I47" s="120">
        <v>45</v>
      </c>
      <c r="J47" s="120">
        <v>5</v>
      </c>
    </row>
    <row r="48" spans="1:10" ht="15">
      <c r="A48" s="2" t="s">
        <v>108</v>
      </c>
      <c r="B48" s="2" t="s">
        <v>109</v>
      </c>
      <c r="C48" s="2" t="s">
        <v>110</v>
      </c>
      <c r="D48" s="2" t="s">
        <v>111</v>
      </c>
      <c r="E48" s="119"/>
      <c r="I48" s="120">
        <v>40</v>
      </c>
      <c r="J48" s="120">
        <v>3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 topLeftCell="A1">
      <selection activeCell="G10" sqref="G10"/>
    </sheetView>
  </sheetViews>
  <sheetFormatPr defaultColWidth="9.140625" defaultRowHeight="15"/>
  <cols>
    <col min="1" max="1" width="16.28125" style="0" customWidth="1"/>
    <col min="3" max="3" width="36.28125" style="0" customWidth="1"/>
  </cols>
  <sheetData>
    <row r="1" spans="1:9" ht="17.25" thickBot="1">
      <c r="A1" s="19"/>
      <c r="B1" s="19"/>
      <c r="C1" s="19"/>
      <c r="D1" s="18"/>
      <c r="E1" s="18"/>
      <c r="F1" s="18"/>
      <c r="G1" s="18"/>
      <c r="H1" s="18"/>
      <c r="I1" s="17"/>
    </row>
    <row r="2" ht="17.25" thickBot="1">
      <c r="B2" s="111" t="s">
        <v>128</v>
      </c>
    </row>
    <row r="3" spans="1:3" ht="17.25">
      <c r="A3" s="108" t="s">
        <v>143</v>
      </c>
      <c r="B3" s="112">
        <f>Capacitors!K17</f>
        <v>0.12019591100396051</v>
      </c>
      <c r="C3" s="109" t="s">
        <v>151</v>
      </c>
    </row>
    <row r="4" spans="1:3" ht="17.25">
      <c r="A4" s="102" t="s">
        <v>144</v>
      </c>
      <c r="B4" s="92">
        <f>Resistors!L11</f>
        <v>0.8317660980659972</v>
      </c>
      <c r="C4" s="65" t="s">
        <v>151</v>
      </c>
    </row>
    <row r="5" spans="1:3" ht="17.25">
      <c r="A5" s="102" t="s">
        <v>145</v>
      </c>
      <c r="B5" s="92">
        <f>Diodes!G9</f>
        <v>0.66744</v>
      </c>
      <c r="C5" s="65" t="s">
        <v>151</v>
      </c>
    </row>
    <row r="6" spans="1:3" ht="17.25">
      <c r="A6" s="102" t="s">
        <v>146</v>
      </c>
      <c r="B6" s="92">
        <f>Microcircuits!F8</f>
        <v>0.12088845369460854</v>
      </c>
      <c r="C6" s="65" t="s">
        <v>151</v>
      </c>
    </row>
    <row r="7" spans="1:3" ht="17.25">
      <c r="A7" s="102" t="s">
        <v>147</v>
      </c>
      <c r="B7" s="92">
        <f>Inductors!F5</f>
        <v>0.0012959999999999998</v>
      </c>
      <c r="C7" s="65" t="s">
        <v>151</v>
      </c>
    </row>
    <row r="8" spans="1:3" ht="17.25">
      <c r="A8" s="102" t="s">
        <v>148</v>
      </c>
      <c r="B8" s="92">
        <f>Switches!E4</f>
        <v>4.68</v>
      </c>
      <c r="C8" s="65" t="s">
        <v>151</v>
      </c>
    </row>
    <row r="9" spans="1:3" ht="17.25">
      <c r="A9" s="102" t="s">
        <v>149</v>
      </c>
      <c r="B9" s="92">
        <f>Connectors!D5</f>
        <v>23.296000000000003</v>
      </c>
      <c r="C9" s="65" t="s">
        <v>151</v>
      </c>
    </row>
    <row r="10" spans="1:3" ht="17.25">
      <c r="A10" s="102" t="s">
        <v>150</v>
      </c>
      <c r="B10" s="92">
        <f>Fuses!D2</f>
        <v>0.08</v>
      </c>
      <c r="C10" s="65" t="s">
        <v>151</v>
      </c>
    </row>
    <row r="11" spans="1:3" ht="17.25">
      <c r="A11" s="115" t="s">
        <v>152</v>
      </c>
      <c r="B11" s="113">
        <f>SUM(B3:B10)</f>
        <v>29.797586462764567</v>
      </c>
      <c r="C11" s="65" t="s">
        <v>151</v>
      </c>
    </row>
    <row r="12" spans="1:3" ht="15">
      <c r="A12" s="115" t="s">
        <v>153</v>
      </c>
      <c r="B12" s="113">
        <f>(10^6)/B11</f>
        <v>33559.76502491611</v>
      </c>
      <c r="C12" s="110" t="s">
        <v>154</v>
      </c>
    </row>
    <row r="13" spans="1:3" ht="15.75" thickBot="1">
      <c r="A13" s="116" t="s">
        <v>153</v>
      </c>
      <c r="B13" s="114">
        <f>B12/9000</f>
        <v>3.728862780546234</v>
      </c>
      <c r="C13" s="96" t="s">
        <v>155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workbookViewId="0" topLeftCell="A1">
      <selection activeCell="H2" sqref="H2"/>
    </sheetView>
  </sheetViews>
  <sheetFormatPr defaultColWidth="9.140625" defaultRowHeight="15"/>
  <cols>
    <col min="4" max="4" width="53.8515625" style="0" customWidth="1"/>
    <col min="5" max="7" width="9.140625" style="143" customWidth="1"/>
    <col min="8" max="8" width="12.00390625" style="143" bestFit="1" customWidth="1"/>
    <col min="9" max="14" width="9.140625" style="143" customWidth="1"/>
  </cols>
  <sheetData>
    <row r="1" spans="1:14" ht="17.25" thickBot="1">
      <c r="A1" s="40" t="s">
        <v>0</v>
      </c>
      <c r="B1" s="41" t="s">
        <v>1</v>
      </c>
      <c r="C1" s="42" t="s">
        <v>2</v>
      </c>
      <c r="D1" s="41" t="s">
        <v>3</v>
      </c>
      <c r="E1" s="43" t="s">
        <v>121</v>
      </c>
      <c r="F1" s="124" t="s">
        <v>128</v>
      </c>
      <c r="G1" s="125" t="s">
        <v>4</v>
      </c>
      <c r="H1" s="126" t="s">
        <v>129</v>
      </c>
      <c r="I1" s="125" t="s">
        <v>130</v>
      </c>
      <c r="J1" s="126" t="s">
        <v>8</v>
      </c>
      <c r="K1" s="125" t="s">
        <v>131</v>
      </c>
      <c r="L1" s="126" t="s">
        <v>132</v>
      </c>
      <c r="M1" s="125" t="s">
        <v>133</v>
      </c>
      <c r="N1" s="127" t="s">
        <v>127</v>
      </c>
    </row>
    <row r="2" spans="1:14" ht="15">
      <c r="A2" s="16" t="s">
        <v>88</v>
      </c>
      <c r="B2" s="39" t="s">
        <v>89</v>
      </c>
      <c r="C2" s="4" t="s">
        <v>90</v>
      </c>
      <c r="D2" s="39" t="s">
        <v>91</v>
      </c>
      <c r="E2" s="128">
        <v>35</v>
      </c>
      <c r="F2" s="145">
        <f>(G2*H2*I2+J2*K2)*L2*M2</f>
        <v>0.04094155590010243</v>
      </c>
      <c r="G2" s="129">
        <v>25</v>
      </c>
      <c r="H2" s="128">
        <f>5.9*10^-8</f>
        <v>5.9000000000000006E-08</v>
      </c>
      <c r="I2" s="129">
        <v>1</v>
      </c>
      <c r="J2" s="130">
        <f>2.8*10^-4*28^1.08</f>
        <v>0.010235020225025607</v>
      </c>
      <c r="K2" s="131">
        <v>4</v>
      </c>
      <c r="L2" s="130">
        <v>1</v>
      </c>
      <c r="M2" s="131">
        <v>1</v>
      </c>
      <c r="N2" s="132">
        <v>1.4</v>
      </c>
    </row>
    <row r="3" spans="1:14" ht="15">
      <c r="A3" s="14" t="s">
        <v>92</v>
      </c>
      <c r="B3" s="33" t="s">
        <v>93</v>
      </c>
      <c r="C3" s="37" t="s">
        <v>94</v>
      </c>
      <c r="D3" s="33" t="s">
        <v>95</v>
      </c>
      <c r="E3" s="134">
        <v>35</v>
      </c>
      <c r="F3" s="146">
        <f aca="true" t="shared" si="0" ref="F3:F7">(G3*H3*I3+J3*K3)*L3*M3</f>
        <v>0.022371558436316885</v>
      </c>
      <c r="G3" s="133">
        <v>25</v>
      </c>
      <c r="H3" s="134">
        <f aca="true" t="shared" si="1" ref="H3:H7">5.9*10^-8</f>
        <v>5.9000000000000006E-08</v>
      </c>
      <c r="I3" s="133">
        <v>1</v>
      </c>
      <c r="J3" s="135">
        <f>2.8*10^-4*16^1.08</f>
        <v>0.005592520859079221</v>
      </c>
      <c r="K3" s="136">
        <v>4</v>
      </c>
      <c r="L3" s="135">
        <v>1</v>
      </c>
      <c r="M3" s="136">
        <v>1</v>
      </c>
      <c r="N3" s="137">
        <v>1.4</v>
      </c>
    </row>
    <row r="4" spans="1:14" ht="15">
      <c r="A4" s="14" t="s">
        <v>96</v>
      </c>
      <c r="B4" s="33" t="s">
        <v>97</v>
      </c>
      <c r="C4" s="37" t="s">
        <v>98</v>
      </c>
      <c r="D4" s="33" t="s">
        <v>99</v>
      </c>
      <c r="E4" s="134">
        <v>35</v>
      </c>
      <c r="F4" s="146">
        <f t="shared" si="0"/>
        <v>0.022371558436316885</v>
      </c>
      <c r="G4" s="133">
        <v>25</v>
      </c>
      <c r="H4" s="134">
        <f t="shared" si="1"/>
        <v>5.9000000000000006E-08</v>
      </c>
      <c r="I4" s="133">
        <v>1</v>
      </c>
      <c r="J4" s="135">
        <f>2.8*10^-4*16^1.08</f>
        <v>0.005592520859079221</v>
      </c>
      <c r="K4" s="136">
        <v>4</v>
      </c>
      <c r="L4" s="135">
        <v>1</v>
      </c>
      <c r="M4" s="136">
        <v>1</v>
      </c>
      <c r="N4" s="137">
        <v>1.4</v>
      </c>
    </row>
    <row r="5" spans="1:14" ht="15">
      <c r="A5" s="14" t="s">
        <v>100</v>
      </c>
      <c r="B5" s="33" t="s">
        <v>101</v>
      </c>
      <c r="C5" s="37" t="s">
        <v>102</v>
      </c>
      <c r="D5" s="33" t="s">
        <v>103</v>
      </c>
      <c r="E5" s="134">
        <v>35</v>
      </c>
      <c r="F5" s="146">
        <f t="shared" si="0"/>
        <v>0.022371558436316885</v>
      </c>
      <c r="G5" s="136">
        <v>25</v>
      </c>
      <c r="H5" s="134">
        <f t="shared" si="1"/>
        <v>5.9000000000000006E-08</v>
      </c>
      <c r="I5" s="133">
        <v>1</v>
      </c>
      <c r="J5" s="135">
        <f>2.8*10^-4*16^1.08</f>
        <v>0.005592520859079221</v>
      </c>
      <c r="K5" s="136">
        <v>4</v>
      </c>
      <c r="L5" s="135">
        <v>1</v>
      </c>
      <c r="M5" s="136">
        <v>1</v>
      </c>
      <c r="N5" s="137">
        <v>1.4</v>
      </c>
    </row>
    <row r="6" spans="1:14" ht="15">
      <c r="A6" s="14" t="s">
        <v>104</v>
      </c>
      <c r="B6" s="33" t="s">
        <v>105</v>
      </c>
      <c r="C6" s="37" t="s">
        <v>106</v>
      </c>
      <c r="D6" s="33" t="s">
        <v>107</v>
      </c>
      <c r="E6" s="134">
        <v>45</v>
      </c>
      <c r="F6" s="146">
        <f t="shared" si="0"/>
        <v>0.009162074702852777</v>
      </c>
      <c r="G6" s="136">
        <v>25</v>
      </c>
      <c r="H6" s="134">
        <f t="shared" si="1"/>
        <v>5.9000000000000006E-08</v>
      </c>
      <c r="I6" s="133">
        <v>1</v>
      </c>
      <c r="J6" s="135">
        <f>2.8*10^-4*7^1.08</f>
        <v>0.002290149925713194</v>
      </c>
      <c r="K6" s="136">
        <v>4</v>
      </c>
      <c r="L6" s="135">
        <v>1</v>
      </c>
      <c r="M6" s="136">
        <v>1</v>
      </c>
      <c r="N6" s="137">
        <v>1.4</v>
      </c>
    </row>
    <row r="7" spans="1:14" ht="15.75" thickBot="1">
      <c r="A7" s="35" t="s">
        <v>108</v>
      </c>
      <c r="B7" s="34" t="s">
        <v>109</v>
      </c>
      <c r="C7" s="38" t="s">
        <v>110</v>
      </c>
      <c r="D7" s="34" t="s">
        <v>111</v>
      </c>
      <c r="E7" s="138">
        <v>40</v>
      </c>
      <c r="F7" s="147">
        <f t="shared" si="0"/>
        <v>0.0036701477827026786</v>
      </c>
      <c r="G7" s="139">
        <v>25</v>
      </c>
      <c r="H7" s="138">
        <f t="shared" si="1"/>
        <v>5.9000000000000006E-08</v>
      </c>
      <c r="I7" s="140">
        <v>1</v>
      </c>
      <c r="J7" s="141">
        <f>2.8*10^-4*3^1.08</f>
        <v>0.0009171681956756697</v>
      </c>
      <c r="K7" s="139">
        <v>4</v>
      </c>
      <c r="L7" s="141">
        <v>1</v>
      </c>
      <c r="M7" s="139">
        <v>1</v>
      </c>
      <c r="N7" s="142">
        <v>1.4</v>
      </c>
    </row>
    <row r="8" spans="6:11" ht="15.75" thickBot="1">
      <c r="F8" s="144">
        <f>SUM(F2:F7)</f>
        <v>0.12088845369460854</v>
      </c>
      <c r="K8" s="130"/>
    </row>
    <row r="11" ht="15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workbookViewId="0" topLeftCell="A1">
      <selection activeCell="N22" sqref="N22"/>
    </sheetView>
  </sheetViews>
  <sheetFormatPr defaultColWidth="9.140625" defaultRowHeight="15"/>
  <cols>
    <col min="1" max="1" width="9.57421875" style="0" customWidth="1"/>
    <col min="2" max="2" width="9.28125" style="0" customWidth="1"/>
    <col min="4" max="4" width="19.57421875" style="0" customWidth="1"/>
    <col min="16" max="16" width="9.140625" style="10" customWidth="1"/>
  </cols>
  <sheetData>
    <row r="1" spans="1:18" ht="17.25" thickBot="1">
      <c r="A1" s="40" t="s">
        <v>0</v>
      </c>
      <c r="B1" s="41" t="s">
        <v>1</v>
      </c>
      <c r="C1" s="42" t="s">
        <v>2</v>
      </c>
      <c r="D1" s="41" t="s">
        <v>3</v>
      </c>
      <c r="E1" s="42" t="s">
        <v>119</v>
      </c>
      <c r="F1" s="57" t="s">
        <v>121</v>
      </c>
      <c r="G1" s="31" t="s">
        <v>116</v>
      </c>
      <c r="H1" s="57" t="s">
        <v>117</v>
      </c>
      <c r="I1" s="31" t="s">
        <v>122</v>
      </c>
      <c r="J1" s="62" t="s">
        <v>123</v>
      </c>
      <c r="K1" s="68" t="s">
        <v>128</v>
      </c>
      <c r="L1" s="22" t="s">
        <v>134</v>
      </c>
      <c r="M1" s="20" t="s">
        <v>129</v>
      </c>
      <c r="N1" s="22" t="s">
        <v>136</v>
      </c>
      <c r="O1" s="20" t="s">
        <v>138</v>
      </c>
      <c r="P1" s="22" t="s">
        <v>139</v>
      </c>
      <c r="Q1" s="22" t="s">
        <v>133</v>
      </c>
      <c r="R1" s="63" t="s">
        <v>131</v>
      </c>
    </row>
    <row r="2" spans="1:18" ht="15">
      <c r="A2" s="50" t="s">
        <v>4</v>
      </c>
      <c r="B2" s="51" t="s">
        <v>5</v>
      </c>
      <c r="C2" s="52" t="s">
        <v>6</v>
      </c>
      <c r="D2" s="51" t="s">
        <v>7</v>
      </c>
      <c r="E2" s="52" t="s">
        <v>120</v>
      </c>
      <c r="F2" s="58">
        <v>35</v>
      </c>
      <c r="G2" s="60">
        <v>16</v>
      </c>
      <c r="H2" s="58">
        <v>5</v>
      </c>
      <c r="I2" s="60">
        <v>5</v>
      </c>
      <c r="J2" s="58">
        <f>I2/G2</f>
        <v>0.3125</v>
      </c>
      <c r="K2" s="69">
        <f>L2*M2*N2*O2*Q2*R2</f>
        <v>0.007210639160156251</v>
      </c>
      <c r="L2" s="58">
        <v>0.002</v>
      </c>
      <c r="M2" s="60">
        <v>1.3</v>
      </c>
      <c r="N2" s="58">
        <v>0.81</v>
      </c>
      <c r="O2" s="60">
        <f>(J2/0.6)^3+1</f>
        <v>1.141285083912037</v>
      </c>
      <c r="P2" s="58">
        <v>1</v>
      </c>
      <c r="Q2" s="58">
        <v>1</v>
      </c>
      <c r="R2" s="64">
        <v>3</v>
      </c>
    </row>
    <row r="3" spans="1:18" ht="15">
      <c r="A3" s="44" t="s">
        <v>8</v>
      </c>
      <c r="B3" s="33" t="s">
        <v>5</v>
      </c>
      <c r="C3" s="37" t="s">
        <v>6</v>
      </c>
      <c r="D3" s="33" t="s">
        <v>7</v>
      </c>
      <c r="E3" s="37" t="s">
        <v>120</v>
      </c>
      <c r="F3" s="29">
        <v>35</v>
      </c>
      <c r="G3" s="30">
        <v>16</v>
      </c>
      <c r="H3" s="29">
        <v>5</v>
      </c>
      <c r="I3" s="30">
        <v>5</v>
      </c>
      <c r="J3" s="29">
        <f aca="true" t="shared" si="0" ref="J3:J16">I3/G3</f>
        <v>0.3125</v>
      </c>
      <c r="K3" s="70">
        <f aca="true" t="shared" si="1" ref="K3:K16">L3*M3*N3*O3*Q3*R3</f>
        <v>0.007210639160156251</v>
      </c>
      <c r="L3" s="29">
        <v>0.002</v>
      </c>
      <c r="M3" s="30">
        <v>1.3</v>
      </c>
      <c r="N3" s="29">
        <v>0.81</v>
      </c>
      <c r="O3" s="30">
        <f aca="true" t="shared" si="2" ref="O3:O16">(J3/0.6)^3+1</f>
        <v>1.141285083912037</v>
      </c>
      <c r="P3" s="29">
        <v>1</v>
      </c>
      <c r="Q3" s="29">
        <v>1</v>
      </c>
      <c r="R3" s="65">
        <v>3</v>
      </c>
    </row>
    <row r="4" spans="1:18" ht="15">
      <c r="A4" s="44" t="s">
        <v>9</v>
      </c>
      <c r="B4" s="33" t="s">
        <v>5</v>
      </c>
      <c r="C4" s="37" t="s">
        <v>6</v>
      </c>
      <c r="D4" s="33" t="s">
        <v>7</v>
      </c>
      <c r="E4" s="37" t="s">
        <v>120</v>
      </c>
      <c r="F4" s="29">
        <v>35</v>
      </c>
      <c r="G4" s="30">
        <v>16</v>
      </c>
      <c r="H4" s="29">
        <v>5</v>
      </c>
      <c r="I4" s="30">
        <v>5</v>
      </c>
      <c r="J4" s="29">
        <f t="shared" si="0"/>
        <v>0.3125</v>
      </c>
      <c r="K4" s="70">
        <f t="shared" si="1"/>
        <v>0.007210639160156251</v>
      </c>
      <c r="L4" s="29">
        <v>0.002</v>
      </c>
      <c r="M4" s="30">
        <v>1.3</v>
      </c>
      <c r="N4" s="29">
        <v>0.81</v>
      </c>
      <c r="O4" s="30">
        <f t="shared" si="2"/>
        <v>1.141285083912037</v>
      </c>
      <c r="P4" s="29">
        <v>1</v>
      </c>
      <c r="Q4" s="29">
        <v>1</v>
      </c>
      <c r="R4" s="65">
        <v>3</v>
      </c>
    </row>
    <row r="5" spans="1:18" ht="15">
      <c r="A5" s="44" t="s">
        <v>10</v>
      </c>
      <c r="B5" s="33" t="s">
        <v>5</v>
      </c>
      <c r="C5" s="37" t="s">
        <v>6</v>
      </c>
      <c r="D5" s="33" t="s">
        <v>7</v>
      </c>
      <c r="E5" s="37" t="s">
        <v>120</v>
      </c>
      <c r="F5" s="29">
        <v>35</v>
      </c>
      <c r="G5" s="30">
        <v>16</v>
      </c>
      <c r="H5" s="29">
        <v>5</v>
      </c>
      <c r="I5" s="30">
        <v>5</v>
      </c>
      <c r="J5" s="29">
        <f t="shared" si="0"/>
        <v>0.3125</v>
      </c>
      <c r="K5" s="70">
        <f t="shared" si="1"/>
        <v>0.007210639160156251</v>
      </c>
      <c r="L5" s="29">
        <v>0.002</v>
      </c>
      <c r="M5" s="30">
        <v>1.3</v>
      </c>
      <c r="N5" s="29">
        <v>0.81</v>
      </c>
      <c r="O5" s="30">
        <f t="shared" si="2"/>
        <v>1.141285083912037</v>
      </c>
      <c r="P5" s="29">
        <v>1</v>
      </c>
      <c r="Q5" s="29">
        <v>1</v>
      </c>
      <c r="R5" s="65">
        <v>3</v>
      </c>
    </row>
    <row r="6" spans="1:18" ht="15">
      <c r="A6" s="44" t="s">
        <v>11</v>
      </c>
      <c r="B6" s="33" t="s">
        <v>5</v>
      </c>
      <c r="C6" s="37" t="s">
        <v>6</v>
      </c>
      <c r="D6" s="33" t="s">
        <v>7</v>
      </c>
      <c r="E6" s="37" t="s">
        <v>120</v>
      </c>
      <c r="F6" s="29">
        <v>35</v>
      </c>
      <c r="G6" s="30">
        <v>16</v>
      </c>
      <c r="H6" s="29">
        <v>5</v>
      </c>
      <c r="I6" s="30">
        <v>5</v>
      </c>
      <c r="J6" s="29">
        <f t="shared" si="0"/>
        <v>0.3125</v>
      </c>
      <c r="K6" s="70">
        <f t="shared" si="1"/>
        <v>0.007210639160156251</v>
      </c>
      <c r="L6" s="29">
        <v>0.002</v>
      </c>
      <c r="M6" s="30">
        <v>1.3</v>
      </c>
      <c r="N6" s="29">
        <v>0.81</v>
      </c>
      <c r="O6" s="30">
        <f t="shared" si="2"/>
        <v>1.141285083912037</v>
      </c>
      <c r="P6" s="29">
        <v>1</v>
      </c>
      <c r="Q6" s="29">
        <v>1</v>
      </c>
      <c r="R6" s="65">
        <v>3</v>
      </c>
    </row>
    <row r="7" spans="1:18" ht="15">
      <c r="A7" s="44" t="s">
        <v>12</v>
      </c>
      <c r="B7" s="33" t="s">
        <v>13</v>
      </c>
      <c r="C7" s="37" t="s">
        <v>14</v>
      </c>
      <c r="D7" s="33" t="s">
        <v>7</v>
      </c>
      <c r="E7" s="37" t="s">
        <v>120</v>
      </c>
      <c r="F7" s="29">
        <v>35</v>
      </c>
      <c r="G7" s="30">
        <v>16</v>
      </c>
      <c r="H7" s="29">
        <v>5</v>
      </c>
      <c r="I7" s="30">
        <v>5</v>
      </c>
      <c r="J7" s="29">
        <f t="shared" si="0"/>
        <v>0.3125</v>
      </c>
      <c r="K7" s="70">
        <f t="shared" si="1"/>
        <v>0.010682428385416668</v>
      </c>
      <c r="L7" s="29">
        <v>0.002</v>
      </c>
      <c r="M7" s="30">
        <v>1.3</v>
      </c>
      <c r="N7" s="29">
        <v>1.2</v>
      </c>
      <c r="O7" s="30">
        <f t="shared" si="2"/>
        <v>1.141285083912037</v>
      </c>
      <c r="P7" s="29">
        <v>1</v>
      </c>
      <c r="Q7" s="29">
        <v>1</v>
      </c>
      <c r="R7" s="65">
        <v>3</v>
      </c>
    </row>
    <row r="8" spans="1:18" ht="15">
      <c r="A8" s="44" t="s">
        <v>15</v>
      </c>
      <c r="B8" s="33" t="s">
        <v>5</v>
      </c>
      <c r="C8" s="37" t="s">
        <v>6</v>
      </c>
      <c r="D8" s="33" t="s">
        <v>7</v>
      </c>
      <c r="E8" s="37" t="s">
        <v>120</v>
      </c>
      <c r="F8" s="29">
        <v>35</v>
      </c>
      <c r="G8" s="30">
        <v>16</v>
      </c>
      <c r="H8" s="29">
        <v>3.3</v>
      </c>
      <c r="I8" s="30">
        <v>3.3</v>
      </c>
      <c r="J8" s="29">
        <f t="shared" si="0"/>
        <v>0.20625</v>
      </c>
      <c r="K8" s="70">
        <f t="shared" si="1"/>
        <v>0.006574630187988281</v>
      </c>
      <c r="L8" s="29">
        <v>0.002</v>
      </c>
      <c r="M8" s="30">
        <v>1.3</v>
      </c>
      <c r="N8" s="29">
        <v>0.81</v>
      </c>
      <c r="O8" s="30">
        <f t="shared" si="2"/>
        <v>1.040618896484375</v>
      </c>
      <c r="P8" s="29">
        <v>1</v>
      </c>
      <c r="Q8" s="29">
        <v>1</v>
      </c>
      <c r="R8" s="65">
        <v>3</v>
      </c>
    </row>
    <row r="9" spans="1:18" ht="15">
      <c r="A9" s="44" t="s">
        <v>16</v>
      </c>
      <c r="B9" s="33" t="s">
        <v>17</v>
      </c>
      <c r="C9" s="37" t="s">
        <v>6</v>
      </c>
      <c r="D9" s="33" t="s">
        <v>7</v>
      </c>
      <c r="E9" s="37" t="s">
        <v>120</v>
      </c>
      <c r="F9" s="29">
        <v>35</v>
      </c>
      <c r="G9" s="30">
        <v>16</v>
      </c>
      <c r="H9" s="29">
        <v>5</v>
      </c>
      <c r="I9" s="30">
        <v>5</v>
      </c>
      <c r="J9" s="29">
        <f t="shared" si="0"/>
        <v>0.3125</v>
      </c>
      <c r="K9" s="70">
        <f t="shared" si="1"/>
        <v>0.005875335611979167</v>
      </c>
      <c r="L9" s="29">
        <v>0.002</v>
      </c>
      <c r="M9" s="30">
        <v>1.3</v>
      </c>
      <c r="N9" s="29">
        <v>0.66</v>
      </c>
      <c r="O9" s="30">
        <f t="shared" si="2"/>
        <v>1.141285083912037</v>
      </c>
      <c r="P9" s="29">
        <v>1</v>
      </c>
      <c r="Q9" s="29">
        <v>1</v>
      </c>
      <c r="R9" s="65">
        <v>3</v>
      </c>
    </row>
    <row r="10" spans="1:18" ht="15">
      <c r="A10" s="44" t="s">
        <v>18</v>
      </c>
      <c r="B10" s="33" t="s">
        <v>13</v>
      </c>
      <c r="C10" s="37" t="s">
        <v>19</v>
      </c>
      <c r="D10" s="33" t="s">
        <v>7</v>
      </c>
      <c r="E10" s="37" t="s">
        <v>120</v>
      </c>
      <c r="F10" s="29">
        <v>35</v>
      </c>
      <c r="G10" s="30">
        <v>16</v>
      </c>
      <c r="H10" s="29">
        <v>5</v>
      </c>
      <c r="I10" s="30">
        <v>5</v>
      </c>
      <c r="J10" s="29">
        <f t="shared" si="0"/>
        <v>0.3125</v>
      </c>
      <c r="K10" s="70">
        <f t="shared" si="1"/>
        <v>0.010682428385416668</v>
      </c>
      <c r="L10" s="29">
        <v>0.002</v>
      </c>
      <c r="M10" s="30">
        <v>1.3</v>
      </c>
      <c r="N10" s="29">
        <v>1.2</v>
      </c>
      <c r="O10" s="30">
        <f t="shared" si="2"/>
        <v>1.141285083912037</v>
      </c>
      <c r="P10" s="29">
        <v>1</v>
      </c>
      <c r="Q10" s="29">
        <v>1</v>
      </c>
      <c r="R10" s="65">
        <v>3</v>
      </c>
    </row>
    <row r="11" spans="1:18" ht="15">
      <c r="A11" s="44" t="s">
        <v>20</v>
      </c>
      <c r="B11" s="33" t="s">
        <v>13</v>
      </c>
      <c r="C11" s="37" t="s">
        <v>19</v>
      </c>
      <c r="D11" s="33" t="s">
        <v>7</v>
      </c>
      <c r="E11" s="37" t="s">
        <v>120</v>
      </c>
      <c r="F11" s="29">
        <v>35</v>
      </c>
      <c r="G11" s="30">
        <v>16</v>
      </c>
      <c r="H11" s="29">
        <v>5</v>
      </c>
      <c r="I11" s="30">
        <v>5</v>
      </c>
      <c r="J11" s="29">
        <f t="shared" si="0"/>
        <v>0.3125</v>
      </c>
      <c r="K11" s="70">
        <f t="shared" si="1"/>
        <v>0.010682428385416668</v>
      </c>
      <c r="L11" s="29">
        <v>0.002</v>
      </c>
      <c r="M11" s="30">
        <v>1.3</v>
      </c>
      <c r="N11" s="29">
        <v>1.2</v>
      </c>
      <c r="O11" s="30">
        <f t="shared" si="2"/>
        <v>1.141285083912037</v>
      </c>
      <c r="P11" s="29">
        <v>1</v>
      </c>
      <c r="Q11" s="29">
        <v>1</v>
      </c>
      <c r="R11" s="65">
        <v>3</v>
      </c>
    </row>
    <row r="12" spans="1:18" ht="15">
      <c r="A12" s="44" t="s">
        <v>21</v>
      </c>
      <c r="B12" s="33" t="s">
        <v>22</v>
      </c>
      <c r="C12" s="37" t="s">
        <v>14</v>
      </c>
      <c r="D12" s="33" t="s">
        <v>7</v>
      </c>
      <c r="E12" s="37" t="s">
        <v>120</v>
      </c>
      <c r="F12" s="29">
        <v>35</v>
      </c>
      <c r="G12" s="30">
        <v>16</v>
      </c>
      <c r="H12" s="29">
        <v>5</v>
      </c>
      <c r="I12" s="30">
        <v>5</v>
      </c>
      <c r="J12" s="29">
        <f t="shared" si="0"/>
        <v>0.3125</v>
      </c>
      <c r="K12" s="70">
        <f t="shared" si="1"/>
        <v>0.008367902235243054</v>
      </c>
      <c r="L12" s="29">
        <v>0.002</v>
      </c>
      <c r="M12" s="30">
        <v>1.3</v>
      </c>
      <c r="N12" s="29">
        <v>0.94</v>
      </c>
      <c r="O12" s="30">
        <f t="shared" si="2"/>
        <v>1.141285083912037</v>
      </c>
      <c r="P12" s="29">
        <v>1</v>
      </c>
      <c r="Q12" s="29">
        <v>1</v>
      </c>
      <c r="R12" s="65">
        <v>3</v>
      </c>
    </row>
    <row r="13" spans="1:18" ht="15">
      <c r="A13" s="44" t="s">
        <v>23</v>
      </c>
      <c r="B13" s="33" t="s">
        <v>5</v>
      </c>
      <c r="C13" s="37" t="s">
        <v>6</v>
      </c>
      <c r="D13" s="33" t="s">
        <v>7</v>
      </c>
      <c r="E13" s="37" t="s">
        <v>120</v>
      </c>
      <c r="F13" s="29">
        <v>35</v>
      </c>
      <c r="G13" s="30">
        <v>16</v>
      </c>
      <c r="H13" s="29">
        <v>5</v>
      </c>
      <c r="I13" s="30">
        <v>5</v>
      </c>
      <c r="J13" s="29">
        <f t="shared" si="0"/>
        <v>0.3125</v>
      </c>
      <c r="K13" s="70">
        <f t="shared" si="1"/>
        <v>0.007210639160156251</v>
      </c>
      <c r="L13" s="29">
        <v>0.002</v>
      </c>
      <c r="M13" s="30">
        <v>1.3</v>
      </c>
      <c r="N13" s="29">
        <v>0.81</v>
      </c>
      <c r="O13" s="30">
        <f t="shared" si="2"/>
        <v>1.141285083912037</v>
      </c>
      <c r="P13" s="29">
        <v>1</v>
      </c>
      <c r="Q13" s="29">
        <v>1</v>
      </c>
      <c r="R13" s="65">
        <v>3</v>
      </c>
    </row>
    <row r="14" spans="1:18" ht="15">
      <c r="A14" s="44" t="s">
        <v>24</v>
      </c>
      <c r="B14" s="33" t="s">
        <v>5</v>
      </c>
      <c r="C14" s="37" t="s">
        <v>6</v>
      </c>
      <c r="D14" s="33" t="s">
        <v>7</v>
      </c>
      <c r="E14" s="37" t="s">
        <v>120</v>
      </c>
      <c r="F14" s="29">
        <v>35</v>
      </c>
      <c r="G14" s="30">
        <v>16</v>
      </c>
      <c r="H14" s="29">
        <v>5</v>
      </c>
      <c r="I14" s="30">
        <v>5</v>
      </c>
      <c r="J14" s="29">
        <f t="shared" si="0"/>
        <v>0.3125</v>
      </c>
      <c r="K14" s="70">
        <f t="shared" si="1"/>
        <v>0.007210639160156251</v>
      </c>
      <c r="L14" s="29">
        <v>0.002</v>
      </c>
      <c r="M14" s="30">
        <v>1.3</v>
      </c>
      <c r="N14" s="29">
        <v>0.81</v>
      </c>
      <c r="O14" s="30">
        <f t="shared" si="2"/>
        <v>1.141285083912037</v>
      </c>
      <c r="P14" s="29">
        <v>1</v>
      </c>
      <c r="Q14" s="29">
        <v>1</v>
      </c>
      <c r="R14" s="65">
        <v>3</v>
      </c>
    </row>
    <row r="15" spans="1:18" ht="15">
      <c r="A15" s="44" t="s">
        <v>25</v>
      </c>
      <c r="B15" s="33" t="s">
        <v>5</v>
      </c>
      <c r="C15" s="37" t="s">
        <v>6</v>
      </c>
      <c r="D15" s="33" t="s">
        <v>7</v>
      </c>
      <c r="E15" s="37" t="s">
        <v>120</v>
      </c>
      <c r="F15" s="29">
        <v>35</v>
      </c>
      <c r="G15" s="30">
        <v>16</v>
      </c>
      <c r="H15" s="29">
        <v>5</v>
      </c>
      <c r="I15" s="30">
        <v>5</v>
      </c>
      <c r="J15" s="29">
        <f t="shared" si="0"/>
        <v>0.3125</v>
      </c>
      <c r="K15" s="70">
        <f t="shared" si="1"/>
        <v>0.007210639160156251</v>
      </c>
      <c r="L15" s="29">
        <v>0.002</v>
      </c>
      <c r="M15" s="30">
        <v>1.3</v>
      </c>
      <c r="N15" s="29">
        <v>0.81</v>
      </c>
      <c r="O15" s="30">
        <f t="shared" si="2"/>
        <v>1.141285083912037</v>
      </c>
      <c r="P15" s="29">
        <v>1</v>
      </c>
      <c r="Q15" s="29">
        <v>1</v>
      </c>
      <c r="R15" s="65">
        <v>3</v>
      </c>
    </row>
    <row r="16" spans="1:18" ht="15.75" thickBot="1">
      <c r="A16" s="45" t="s">
        <v>26</v>
      </c>
      <c r="B16" s="48" t="s">
        <v>13</v>
      </c>
      <c r="C16" s="49" t="s">
        <v>19</v>
      </c>
      <c r="D16" s="48" t="s">
        <v>7</v>
      </c>
      <c r="E16" s="49" t="s">
        <v>120</v>
      </c>
      <c r="F16" s="59">
        <v>35</v>
      </c>
      <c r="G16" s="61">
        <v>16</v>
      </c>
      <c r="H16" s="59">
        <v>3</v>
      </c>
      <c r="I16" s="61">
        <v>3</v>
      </c>
      <c r="J16" s="59">
        <f t="shared" si="0"/>
        <v>0.1875</v>
      </c>
      <c r="K16" s="71">
        <f t="shared" si="1"/>
        <v>0.00964564453125</v>
      </c>
      <c r="L16" s="59">
        <v>0.002</v>
      </c>
      <c r="M16" s="61">
        <v>1.3</v>
      </c>
      <c r="N16" s="59">
        <v>1.2</v>
      </c>
      <c r="O16" s="61">
        <f t="shared" si="2"/>
        <v>1.030517578125</v>
      </c>
      <c r="P16" s="59">
        <v>1</v>
      </c>
      <c r="Q16" s="59">
        <v>1</v>
      </c>
      <c r="R16" s="66">
        <v>3</v>
      </c>
    </row>
    <row r="17" spans="10:18" ht="15.75" thickBot="1">
      <c r="J17" s="67"/>
      <c r="K17" s="72">
        <f>SUM(K2:K16)</f>
        <v>0.12019591100396051</v>
      </c>
      <c r="L17" s="10"/>
      <c r="M17" s="10"/>
      <c r="N17" s="10"/>
      <c r="O17" s="10"/>
      <c r="Q17" s="10"/>
      <c r="R17" s="10"/>
    </row>
    <row r="18" spans="10:18" ht="15">
      <c r="J18" s="10"/>
      <c r="K18" s="7"/>
      <c r="L18" s="10"/>
      <c r="M18" s="10"/>
      <c r="N18" s="10"/>
      <c r="O18" s="10"/>
      <c r="Q18" s="10"/>
      <c r="R18" s="10"/>
    </row>
    <row r="19" spans="10:18" ht="15">
      <c r="J19" s="10"/>
      <c r="K19" s="7"/>
      <c r="L19" s="10"/>
      <c r="M19" s="10"/>
      <c r="N19" s="10"/>
      <c r="O19" s="10"/>
      <c r="Q19" s="10"/>
      <c r="R19" s="10"/>
    </row>
    <row r="20" spans="10:18" ht="15">
      <c r="J20" s="10"/>
      <c r="K20" s="7"/>
      <c r="L20" s="10"/>
      <c r="M20" s="10"/>
      <c r="N20" s="10"/>
      <c r="O20" s="10"/>
      <c r="Q20" s="10"/>
      <c r="R20" s="10"/>
    </row>
    <row r="21" spans="10:18" ht="15">
      <c r="J21" s="10"/>
      <c r="K21" s="7"/>
      <c r="L21" s="10"/>
      <c r="M21" s="10"/>
      <c r="N21" s="10"/>
      <c r="O21" s="10"/>
      <c r="Q21" s="10"/>
      <c r="R21" s="10"/>
    </row>
    <row r="22" spans="10:18" ht="15">
      <c r="J22" s="10"/>
      <c r="K22" s="7"/>
      <c r="L22" s="10"/>
      <c r="M22" s="10"/>
      <c r="N22" s="10"/>
      <c r="O22" s="10"/>
      <c r="Q22" s="10"/>
      <c r="R22" s="10"/>
    </row>
    <row r="23" spans="12:18" ht="15">
      <c r="L23" s="10"/>
      <c r="M23" s="10"/>
      <c r="N23" s="10"/>
      <c r="O23" s="10"/>
      <c r="Q23" s="10"/>
      <c r="R23" s="10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workbookViewId="0" topLeftCell="A1">
      <selection activeCell="C16" sqref="C16"/>
    </sheetView>
  </sheetViews>
  <sheetFormatPr defaultColWidth="9.140625" defaultRowHeight="15"/>
  <cols>
    <col min="4" max="4" width="19.421875" style="0" customWidth="1"/>
  </cols>
  <sheetData>
    <row r="1" spans="1:20" ht="17.25" thickBot="1">
      <c r="A1" s="41" t="s">
        <v>0</v>
      </c>
      <c r="B1" s="42" t="s">
        <v>1</v>
      </c>
      <c r="C1" s="41" t="s">
        <v>2</v>
      </c>
      <c r="D1" s="54" t="s">
        <v>3</v>
      </c>
      <c r="E1" s="41" t="s">
        <v>124</v>
      </c>
      <c r="F1" s="55" t="s">
        <v>125</v>
      </c>
      <c r="G1" s="57" t="s">
        <v>126</v>
      </c>
      <c r="H1" s="55" t="s">
        <v>112</v>
      </c>
      <c r="I1" s="57" t="s">
        <v>113</v>
      </c>
      <c r="J1" s="55" t="s">
        <v>121</v>
      </c>
      <c r="K1" s="82" t="s">
        <v>123</v>
      </c>
      <c r="L1" s="21" t="s">
        <v>128</v>
      </c>
      <c r="M1" s="20" t="s">
        <v>134</v>
      </c>
      <c r="N1" s="22" t="s">
        <v>129</v>
      </c>
      <c r="O1" s="20" t="s">
        <v>137</v>
      </c>
      <c r="P1" s="22" t="s">
        <v>135</v>
      </c>
      <c r="Q1" s="20" t="s">
        <v>133</v>
      </c>
      <c r="R1" s="22" t="s">
        <v>131</v>
      </c>
      <c r="S1" s="5"/>
      <c r="T1" s="13"/>
    </row>
    <row r="2" spans="1:20" ht="15">
      <c r="A2" s="51" t="s">
        <v>69</v>
      </c>
      <c r="B2" s="53" t="s">
        <v>70</v>
      </c>
      <c r="C2" s="51" t="s">
        <v>14</v>
      </c>
      <c r="D2" s="53" t="s">
        <v>71</v>
      </c>
      <c r="E2" s="51">
        <v>0</v>
      </c>
      <c r="F2" s="9">
        <v>0.2</v>
      </c>
      <c r="G2" s="58">
        <f>F2*F2*E2/1000000</f>
        <v>0</v>
      </c>
      <c r="H2" s="75">
        <v>0.25</v>
      </c>
      <c r="I2" s="77" t="s">
        <v>118</v>
      </c>
      <c r="J2" s="9">
        <v>35</v>
      </c>
      <c r="K2" s="83">
        <f>G2/H2</f>
        <v>0</v>
      </c>
      <c r="L2" s="85">
        <f>M2*N2*O2*P2*Q2*R2</f>
        <v>0.08776281600000001</v>
      </c>
      <c r="M2" s="60">
        <v>0.0037</v>
      </c>
      <c r="N2" s="58">
        <v>1.2</v>
      </c>
      <c r="O2" s="60">
        <v>0.58</v>
      </c>
      <c r="P2" s="58">
        <f>0.71*EXP(1.1*K2)</f>
        <v>0.71</v>
      </c>
      <c r="Q2" s="60">
        <v>3</v>
      </c>
      <c r="R2" s="58">
        <v>16</v>
      </c>
      <c r="S2" s="11"/>
      <c r="T2" s="11"/>
    </row>
    <row r="3" spans="1:20" ht="15">
      <c r="A3" s="33" t="s">
        <v>72</v>
      </c>
      <c r="B3" s="46" t="s">
        <v>70</v>
      </c>
      <c r="C3" s="33" t="s">
        <v>14</v>
      </c>
      <c r="D3" s="46" t="s">
        <v>71</v>
      </c>
      <c r="E3" s="33">
        <v>0</v>
      </c>
      <c r="F3" s="6">
        <v>0.2</v>
      </c>
      <c r="G3" s="58">
        <f aca="true" t="shared" si="0" ref="G3:G10">F3*F3*E3/1000000</f>
        <v>0</v>
      </c>
      <c r="H3" s="76">
        <v>0.25</v>
      </c>
      <c r="I3" s="78" t="s">
        <v>118</v>
      </c>
      <c r="J3" s="6">
        <v>35</v>
      </c>
      <c r="K3" s="83">
        <f aca="true" t="shared" si="1" ref="K3:K10">G3/H3</f>
        <v>0</v>
      </c>
      <c r="L3" s="85">
        <f aca="true" t="shared" si="2" ref="L3:L10">M3*N3*O3*P3*Q3*R3</f>
        <v>0.08776281600000001</v>
      </c>
      <c r="M3" s="30">
        <v>0.0037</v>
      </c>
      <c r="N3" s="29">
        <v>1.2</v>
      </c>
      <c r="O3" s="30">
        <v>0.58</v>
      </c>
      <c r="P3" s="29">
        <f aca="true" t="shared" si="3" ref="P3:P10">0.71*EXP(1.1*K3)</f>
        <v>0.71</v>
      </c>
      <c r="Q3" s="30">
        <v>3</v>
      </c>
      <c r="R3" s="29">
        <v>16</v>
      </c>
      <c r="S3" s="11"/>
      <c r="T3" s="11"/>
    </row>
    <row r="4" spans="1:20" ht="15">
      <c r="A4" s="33" t="s">
        <v>73</v>
      </c>
      <c r="B4" s="46" t="s">
        <v>74</v>
      </c>
      <c r="C4" s="33" t="s">
        <v>6</v>
      </c>
      <c r="D4" s="46" t="s">
        <v>75</v>
      </c>
      <c r="E4" s="33">
        <v>360</v>
      </c>
      <c r="F4" s="6">
        <v>10.5</v>
      </c>
      <c r="G4" s="58">
        <f t="shared" si="0"/>
        <v>0.03969</v>
      </c>
      <c r="H4" s="76">
        <v>0.25</v>
      </c>
      <c r="I4" s="78" t="s">
        <v>118</v>
      </c>
      <c r="J4" s="6">
        <v>35</v>
      </c>
      <c r="K4" s="83">
        <f t="shared" si="1"/>
        <v>0.15876</v>
      </c>
      <c r="L4" s="85">
        <f t="shared" si="2"/>
        <v>0.10450907429184703</v>
      </c>
      <c r="M4" s="30">
        <v>0.0037</v>
      </c>
      <c r="N4" s="29">
        <v>1.2</v>
      </c>
      <c r="O4" s="30">
        <v>0.58</v>
      </c>
      <c r="P4" s="29">
        <f t="shared" si="3"/>
        <v>0.8454770041473074</v>
      </c>
      <c r="Q4" s="30">
        <v>3</v>
      </c>
      <c r="R4" s="29">
        <v>16</v>
      </c>
      <c r="S4" s="11"/>
      <c r="T4" s="11"/>
    </row>
    <row r="5" spans="1:20" ht="15">
      <c r="A5" s="33" t="s">
        <v>76</v>
      </c>
      <c r="B5" s="46" t="s">
        <v>77</v>
      </c>
      <c r="C5" s="33" t="s">
        <v>6</v>
      </c>
      <c r="D5" s="46" t="s">
        <v>75</v>
      </c>
      <c r="E5" s="33">
        <v>300</v>
      </c>
      <c r="F5" s="28">
        <v>10</v>
      </c>
      <c r="G5" s="58">
        <f t="shared" si="0"/>
        <v>0.03</v>
      </c>
      <c r="H5" s="76">
        <v>0.25</v>
      </c>
      <c r="I5" s="78" t="s">
        <v>118</v>
      </c>
      <c r="J5" s="6">
        <v>35</v>
      </c>
      <c r="K5" s="83">
        <f t="shared" si="1"/>
        <v>0.12</v>
      </c>
      <c r="L5" s="85">
        <f t="shared" si="2"/>
        <v>0.10014687945991962</v>
      </c>
      <c r="M5" s="30">
        <v>0.0037</v>
      </c>
      <c r="N5" s="29">
        <v>1.2</v>
      </c>
      <c r="O5" s="30">
        <v>0.58</v>
      </c>
      <c r="P5" s="29">
        <f t="shared" si="3"/>
        <v>0.8101869066797369</v>
      </c>
      <c r="Q5" s="30">
        <v>3</v>
      </c>
      <c r="R5" s="29">
        <v>16</v>
      </c>
      <c r="S5" s="11"/>
      <c r="T5" s="11"/>
    </row>
    <row r="6" spans="1:20" ht="15">
      <c r="A6" s="33" t="s">
        <v>78</v>
      </c>
      <c r="B6" s="46" t="s">
        <v>77</v>
      </c>
      <c r="C6" s="33" t="s">
        <v>6</v>
      </c>
      <c r="D6" s="46" t="s">
        <v>75</v>
      </c>
      <c r="E6" s="33">
        <v>300</v>
      </c>
      <c r="F6" s="28">
        <v>10</v>
      </c>
      <c r="G6" s="58">
        <f t="shared" si="0"/>
        <v>0.03</v>
      </c>
      <c r="H6" s="76">
        <v>0.25</v>
      </c>
      <c r="I6" s="78" t="s">
        <v>118</v>
      </c>
      <c r="J6" s="6">
        <v>35</v>
      </c>
      <c r="K6" s="83">
        <f t="shared" si="1"/>
        <v>0.12</v>
      </c>
      <c r="L6" s="85">
        <f t="shared" si="2"/>
        <v>0.10014687945991962</v>
      </c>
      <c r="M6" s="30">
        <v>0.0037</v>
      </c>
      <c r="N6" s="29">
        <v>1.2</v>
      </c>
      <c r="O6" s="30">
        <v>0.58</v>
      </c>
      <c r="P6" s="29">
        <f t="shared" si="3"/>
        <v>0.8101869066797369</v>
      </c>
      <c r="Q6" s="30">
        <v>3</v>
      </c>
      <c r="R6" s="29">
        <v>16</v>
      </c>
      <c r="S6" s="11"/>
      <c r="T6" s="11"/>
    </row>
    <row r="7" spans="1:20" ht="15">
      <c r="A7" s="33" t="s">
        <v>79</v>
      </c>
      <c r="B7" s="46" t="s">
        <v>80</v>
      </c>
      <c r="C7" s="33" t="s">
        <v>14</v>
      </c>
      <c r="D7" s="46" t="s">
        <v>71</v>
      </c>
      <c r="E7" s="33">
        <v>1000</v>
      </c>
      <c r="F7" s="28">
        <v>0.5</v>
      </c>
      <c r="G7" s="58">
        <f t="shared" si="0"/>
        <v>0.00025</v>
      </c>
      <c r="H7" s="76">
        <v>0.25</v>
      </c>
      <c r="I7" s="78" t="s">
        <v>118</v>
      </c>
      <c r="J7" s="6">
        <v>40</v>
      </c>
      <c r="K7" s="83">
        <f t="shared" si="1"/>
        <v>0.001</v>
      </c>
      <c r="L7" s="85">
        <f t="shared" si="2"/>
        <v>0.08785940821357774</v>
      </c>
      <c r="M7" s="30">
        <v>0.0037</v>
      </c>
      <c r="N7" s="29">
        <v>1.2</v>
      </c>
      <c r="O7" s="30">
        <v>0.58</v>
      </c>
      <c r="P7" s="29">
        <f t="shared" si="3"/>
        <v>0.7107814297075449</v>
      </c>
      <c r="Q7" s="30">
        <v>3</v>
      </c>
      <c r="R7" s="29">
        <v>16</v>
      </c>
      <c r="S7" s="11"/>
      <c r="T7" s="11"/>
    </row>
    <row r="8" spans="1:20" ht="15">
      <c r="A8" s="33" t="s">
        <v>81</v>
      </c>
      <c r="B8" s="46" t="s">
        <v>80</v>
      </c>
      <c r="C8" s="33" t="s">
        <v>14</v>
      </c>
      <c r="D8" s="46" t="s">
        <v>71</v>
      </c>
      <c r="E8" s="33">
        <v>1000</v>
      </c>
      <c r="F8" s="28">
        <v>0.5</v>
      </c>
      <c r="G8" s="58">
        <f t="shared" si="0"/>
        <v>0.00025</v>
      </c>
      <c r="H8" s="76">
        <v>0.25</v>
      </c>
      <c r="I8" s="78" t="s">
        <v>118</v>
      </c>
      <c r="J8" s="6">
        <v>35</v>
      </c>
      <c r="K8" s="83">
        <f t="shared" si="1"/>
        <v>0.001</v>
      </c>
      <c r="L8" s="85">
        <f t="shared" si="2"/>
        <v>0.08785940821357774</v>
      </c>
      <c r="M8" s="30">
        <v>0.0037</v>
      </c>
      <c r="N8" s="29">
        <v>1.2</v>
      </c>
      <c r="O8" s="30">
        <v>0.58</v>
      </c>
      <c r="P8" s="29">
        <f t="shared" si="3"/>
        <v>0.7107814297075449</v>
      </c>
      <c r="Q8" s="30">
        <v>3</v>
      </c>
      <c r="R8" s="29">
        <v>16</v>
      </c>
      <c r="S8" s="11"/>
      <c r="T8" s="11"/>
    </row>
    <row r="9" spans="1:20" ht="15">
      <c r="A9" s="33" t="s">
        <v>82</v>
      </c>
      <c r="B9" s="46" t="s">
        <v>80</v>
      </c>
      <c r="C9" s="33" t="s">
        <v>14</v>
      </c>
      <c r="D9" s="46" t="s">
        <v>71</v>
      </c>
      <c r="E9" s="33">
        <v>1000</v>
      </c>
      <c r="F9" s="28">
        <v>0.5</v>
      </c>
      <c r="G9" s="58">
        <f t="shared" si="0"/>
        <v>0.00025</v>
      </c>
      <c r="H9" s="76">
        <v>0.25</v>
      </c>
      <c r="I9" s="78" t="s">
        <v>118</v>
      </c>
      <c r="J9" s="6">
        <v>35</v>
      </c>
      <c r="K9" s="83">
        <f t="shared" si="1"/>
        <v>0.001</v>
      </c>
      <c r="L9" s="85">
        <f t="shared" si="2"/>
        <v>0.08785940821357774</v>
      </c>
      <c r="M9" s="30">
        <v>0.0037</v>
      </c>
      <c r="N9" s="29">
        <v>1.2</v>
      </c>
      <c r="O9" s="30">
        <v>0.58</v>
      </c>
      <c r="P9" s="29">
        <f t="shared" si="3"/>
        <v>0.7107814297075449</v>
      </c>
      <c r="Q9" s="30">
        <v>3</v>
      </c>
      <c r="R9" s="29">
        <v>16</v>
      </c>
      <c r="S9" s="11"/>
      <c r="T9" s="11"/>
    </row>
    <row r="10" spans="1:20" ht="15.75" thickBot="1">
      <c r="A10" s="48" t="s">
        <v>83</v>
      </c>
      <c r="B10" s="47" t="s">
        <v>80</v>
      </c>
      <c r="C10" s="48" t="s">
        <v>14</v>
      </c>
      <c r="D10" s="47" t="s">
        <v>71</v>
      </c>
      <c r="E10" s="48">
        <v>1000</v>
      </c>
      <c r="F10" s="80">
        <v>0.5</v>
      </c>
      <c r="G10" s="23">
        <f t="shared" si="0"/>
        <v>0.00025</v>
      </c>
      <c r="H10" s="81">
        <v>0.25</v>
      </c>
      <c r="I10" s="79" t="s">
        <v>118</v>
      </c>
      <c r="J10" s="56">
        <v>35</v>
      </c>
      <c r="K10" s="84">
        <f t="shared" si="1"/>
        <v>0.001</v>
      </c>
      <c r="L10" s="86">
        <f t="shared" si="2"/>
        <v>0.08785940821357774</v>
      </c>
      <c r="M10" s="61">
        <v>0.0037</v>
      </c>
      <c r="N10" s="59">
        <v>1.2</v>
      </c>
      <c r="O10" s="61">
        <v>0.58</v>
      </c>
      <c r="P10" s="59">
        <f t="shared" si="3"/>
        <v>0.7107814297075449</v>
      </c>
      <c r="Q10" s="61">
        <v>3</v>
      </c>
      <c r="R10" s="59">
        <v>16</v>
      </c>
      <c r="S10" s="11"/>
      <c r="T10" s="11"/>
    </row>
    <row r="11" spans="11:20" ht="15.75" thickBot="1">
      <c r="K11" s="74"/>
      <c r="L11" s="24">
        <f>SUM(L2:L10)</f>
        <v>0.8317660980659972</v>
      </c>
      <c r="M11" s="11"/>
      <c r="N11" s="11"/>
      <c r="O11" s="11"/>
      <c r="P11" s="11"/>
      <c r="Q11" s="11"/>
      <c r="R11" s="11"/>
      <c r="S11" s="11"/>
      <c r="T11" s="11"/>
    </row>
    <row r="12" spans="12:20" ht="15">
      <c r="L12" s="11"/>
      <c r="M12" s="10"/>
      <c r="N12" s="10"/>
      <c r="O12" s="10"/>
      <c r="P12" s="10"/>
      <c r="Q12" s="10"/>
      <c r="R12" s="10"/>
      <c r="S12" s="11"/>
      <c r="T12" s="11"/>
    </row>
    <row r="13" spans="12:20" ht="15">
      <c r="L13" s="11"/>
      <c r="M13" s="10"/>
      <c r="N13" s="10"/>
      <c r="O13" s="10"/>
      <c r="P13" s="10"/>
      <c r="Q13" s="10"/>
      <c r="R13" s="10"/>
      <c r="S13" s="11"/>
      <c r="T13" s="11"/>
    </row>
    <row r="14" spans="12:20" ht="15">
      <c r="L14" s="11"/>
      <c r="M14" s="10"/>
      <c r="N14" s="10"/>
      <c r="O14" s="10"/>
      <c r="P14" s="10"/>
      <c r="Q14" s="10"/>
      <c r="R14" s="10"/>
      <c r="S14" s="11"/>
      <c r="T14" s="11"/>
    </row>
    <row r="15" spans="12:20" ht="15">
      <c r="L15" s="11"/>
      <c r="M15" s="10"/>
      <c r="N15" s="10"/>
      <c r="O15" s="10"/>
      <c r="P15" s="10"/>
      <c r="Q15" s="10"/>
      <c r="R15" s="10"/>
      <c r="S15" s="11"/>
      <c r="T15" s="11"/>
    </row>
    <row r="16" spans="12:20" ht="15">
      <c r="L16" s="11"/>
      <c r="M16" s="10"/>
      <c r="N16" s="10"/>
      <c r="O16" s="10"/>
      <c r="P16" s="10"/>
      <c r="Q16" s="10"/>
      <c r="R16" s="10"/>
      <c r="S16" s="11"/>
      <c r="T16" s="11"/>
    </row>
    <row r="17" spans="13:20" ht="15">
      <c r="M17" s="10"/>
      <c r="N17" s="10"/>
      <c r="O17" s="10"/>
      <c r="P17" s="10"/>
      <c r="Q17" s="10"/>
      <c r="R17" s="10"/>
      <c r="S17" s="10"/>
      <c r="T17" s="10"/>
    </row>
    <row r="18" spans="13:18" ht="15">
      <c r="M18" s="10"/>
      <c r="N18" s="10"/>
      <c r="O18" s="10"/>
      <c r="P18" s="10"/>
      <c r="Q18" s="10"/>
      <c r="R18" s="10"/>
    </row>
    <row r="19" spans="13:18" ht="15">
      <c r="M19" s="10"/>
      <c r="N19" s="10"/>
      <c r="O19" s="10"/>
      <c r="P19" s="10"/>
      <c r="Q19" s="10"/>
      <c r="R19" s="10"/>
    </row>
    <row r="20" spans="13:18" ht="15">
      <c r="M20" s="10"/>
      <c r="N20" s="10"/>
      <c r="O20" s="10"/>
      <c r="P20" s="10"/>
      <c r="Q20" s="10"/>
      <c r="R20" s="10"/>
    </row>
    <row r="21" spans="13:18" ht="15">
      <c r="M21" s="10"/>
      <c r="N21" s="10"/>
      <c r="O21" s="10"/>
      <c r="P21" s="10"/>
      <c r="Q21" s="10"/>
      <c r="R21" s="10"/>
    </row>
    <row r="22" spans="13:18" ht="15">
      <c r="M22" s="10"/>
      <c r="N22" s="10"/>
      <c r="O22" s="10"/>
      <c r="P22" s="10"/>
      <c r="Q22" s="10"/>
      <c r="R22" s="10"/>
    </row>
    <row r="23" spans="13:18" ht="15">
      <c r="M23" s="10"/>
      <c r="N23" s="10"/>
      <c r="O23" s="10"/>
      <c r="P23" s="10"/>
      <c r="Q23" s="10"/>
      <c r="R23" s="10"/>
    </row>
  </sheetData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workbookViewId="0" topLeftCell="A1">
      <selection activeCell="H21" sqref="H21"/>
    </sheetView>
  </sheetViews>
  <sheetFormatPr defaultColWidth="9.140625" defaultRowHeight="15"/>
  <sheetData>
    <row r="1" spans="1:13" ht="17.25" thickBot="1">
      <c r="A1" s="41" t="s">
        <v>0</v>
      </c>
      <c r="B1" s="42" t="s">
        <v>1</v>
      </c>
      <c r="C1" s="41" t="s">
        <v>2</v>
      </c>
      <c r="D1" s="42" t="s">
        <v>3</v>
      </c>
      <c r="E1" s="57" t="s">
        <v>121</v>
      </c>
      <c r="F1" s="31" t="s">
        <v>122</v>
      </c>
      <c r="G1" s="21" t="s">
        <v>128</v>
      </c>
      <c r="H1" s="20" t="s">
        <v>134</v>
      </c>
      <c r="I1" s="22" t="s">
        <v>129</v>
      </c>
      <c r="J1" s="22" t="s">
        <v>135</v>
      </c>
      <c r="K1" s="22" t="s">
        <v>136</v>
      </c>
      <c r="L1" s="20" t="s">
        <v>133</v>
      </c>
      <c r="M1" s="22" t="s">
        <v>131</v>
      </c>
    </row>
    <row r="2" spans="1:13" ht="15">
      <c r="A2" s="51" t="s">
        <v>27</v>
      </c>
      <c r="B2" s="52" t="s">
        <v>28</v>
      </c>
      <c r="C2" s="51" t="s">
        <v>29</v>
      </c>
      <c r="D2" s="52" t="s">
        <v>30</v>
      </c>
      <c r="E2" s="58">
        <v>20</v>
      </c>
      <c r="F2" s="60">
        <v>1.2</v>
      </c>
      <c r="G2" s="87">
        <f>H2*I2*J2*K2*L2*M2</f>
        <v>0.016560000000000002</v>
      </c>
      <c r="H2" s="60">
        <v>0.00023</v>
      </c>
      <c r="I2" s="58">
        <v>1</v>
      </c>
      <c r="J2" s="60">
        <v>1</v>
      </c>
      <c r="K2" s="58">
        <v>1</v>
      </c>
      <c r="L2" s="60">
        <v>8</v>
      </c>
      <c r="M2" s="58">
        <v>9</v>
      </c>
    </row>
    <row r="3" spans="1:13" ht="15">
      <c r="A3" s="33" t="s">
        <v>31</v>
      </c>
      <c r="B3" s="37" t="s">
        <v>32</v>
      </c>
      <c r="C3" s="33" t="s">
        <v>29</v>
      </c>
      <c r="D3" s="37" t="s">
        <v>30</v>
      </c>
      <c r="E3" s="29">
        <v>20</v>
      </c>
      <c r="F3" s="30">
        <v>2</v>
      </c>
      <c r="G3" s="88">
        <f aca="true" t="shared" si="0" ref="G3:G8">H3*I3*J3*K3*L3*M3</f>
        <v>0.016560000000000002</v>
      </c>
      <c r="H3" s="60">
        <v>0.00023</v>
      </c>
      <c r="I3" s="29">
        <v>1</v>
      </c>
      <c r="J3" s="30">
        <v>1</v>
      </c>
      <c r="K3" s="29">
        <v>1</v>
      </c>
      <c r="L3" s="30">
        <v>8</v>
      </c>
      <c r="M3" s="29">
        <v>9</v>
      </c>
    </row>
    <row r="4" spans="1:13" ht="15">
      <c r="A4" s="33" t="s">
        <v>33</v>
      </c>
      <c r="B4" s="37" t="s">
        <v>34</v>
      </c>
      <c r="C4" s="33" t="s">
        <v>29</v>
      </c>
      <c r="D4" s="37" t="s">
        <v>30</v>
      </c>
      <c r="E4" s="29">
        <v>20</v>
      </c>
      <c r="F4" s="30">
        <v>2</v>
      </c>
      <c r="G4" s="88">
        <f t="shared" si="0"/>
        <v>0.016560000000000002</v>
      </c>
      <c r="H4" s="60">
        <v>0.00023</v>
      </c>
      <c r="I4" s="29">
        <v>1</v>
      </c>
      <c r="J4" s="30">
        <v>1</v>
      </c>
      <c r="K4" s="29">
        <v>1</v>
      </c>
      <c r="L4" s="30">
        <v>8</v>
      </c>
      <c r="M4" s="29">
        <v>9</v>
      </c>
    </row>
    <row r="5" spans="1:13" ht="15">
      <c r="A5" s="33" t="s">
        <v>35</v>
      </c>
      <c r="B5" s="37" t="s">
        <v>36</v>
      </c>
      <c r="C5" s="33" t="s">
        <v>157</v>
      </c>
      <c r="D5" s="37" t="s">
        <v>37</v>
      </c>
      <c r="E5" s="29">
        <v>35</v>
      </c>
      <c r="F5" s="30">
        <v>5</v>
      </c>
      <c r="G5" s="88">
        <f t="shared" si="0"/>
        <v>0.15444</v>
      </c>
      <c r="H5" s="30">
        <v>0.0013</v>
      </c>
      <c r="I5" s="29">
        <v>1.2</v>
      </c>
      <c r="J5" s="30">
        <v>1</v>
      </c>
      <c r="K5" s="29">
        <v>2</v>
      </c>
      <c r="L5" s="30">
        <v>5.5</v>
      </c>
      <c r="M5" s="29">
        <v>9</v>
      </c>
    </row>
    <row r="6" spans="1:13" ht="15">
      <c r="A6" s="33" t="s">
        <v>38</v>
      </c>
      <c r="B6" s="37" t="s">
        <v>36</v>
      </c>
      <c r="C6" s="33" t="s">
        <v>157</v>
      </c>
      <c r="D6" s="37" t="s">
        <v>37</v>
      </c>
      <c r="E6" s="29">
        <v>35</v>
      </c>
      <c r="F6" s="30">
        <v>5</v>
      </c>
      <c r="G6" s="88">
        <f t="shared" si="0"/>
        <v>0.15444</v>
      </c>
      <c r="H6" s="30">
        <v>0.0013</v>
      </c>
      <c r="I6" s="29">
        <v>1.2</v>
      </c>
      <c r="J6" s="30">
        <v>1</v>
      </c>
      <c r="K6" s="29">
        <v>2</v>
      </c>
      <c r="L6" s="30">
        <v>5.5</v>
      </c>
      <c r="M6" s="29">
        <v>9</v>
      </c>
    </row>
    <row r="7" spans="1:13" ht="15">
      <c r="A7" s="33" t="s">
        <v>39</v>
      </c>
      <c r="B7" s="37" t="s">
        <v>36</v>
      </c>
      <c r="C7" s="33" t="s">
        <v>157</v>
      </c>
      <c r="D7" s="37" t="s">
        <v>37</v>
      </c>
      <c r="E7" s="29">
        <v>35</v>
      </c>
      <c r="F7" s="30">
        <v>5</v>
      </c>
      <c r="G7" s="88">
        <f t="shared" si="0"/>
        <v>0.15444</v>
      </c>
      <c r="H7" s="30">
        <v>0.0013</v>
      </c>
      <c r="I7" s="29">
        <v>1.2</v>
      </c>
      <c r="J7" s="30">
        <v>1</v>
      </c>
      <c r="K7" s="29">
        <v>2</v>
      </c>
      <c r="L7" s="30">
        <v>5.5</v>
      </c>
      <c r="M7" s="29">
        <v>9</v>
      </c>
    </row>
    <row r="8" spans="1:13" ht="15.75" thickBot="1">
      <c r="A8" s="48" t="s">
        <v>40</v>
      </c>
      <c r="B8" s="49" t="s">
        <v>36</v>
      </c>
      <c r="C8" s="33" t="s">
        <v>157</v>
      </c>
      <c r="D8" s="49" t="s">
        <v>37</v>
      </c>
      <c r="E8" s="59">
        <v>35</v>
      </c>
      <c r="F8" s="61">
        <v>5</v>
      </c>
      <c r="G8" s="89">
        <f t="shared" si="0"/>
        <v>0.15444</v>
      </c>
      <c r="H8" s="61">
        <v>0.0013</v>
      </c>
      <c r="I8" s="59">
        <v>1.2</v>
      </c>
      <c r="J8" s="61">
        <v>1</v>
      </c>
      <c r="K8" s="59">
        <v>2</v>
      </c>
      <c r="L8" s="61">
        <v>5.5</v>
      </c>
      <c r="M8" s="59">
        <v>9</v>
      </c>
    </row>
    <row r="9" spans="1:13" ht="15.75" thickBot="1">
      <c r="A9" s="11"/>
      <c r="B9" s="11"/>
      <c r="C9" s="11"/>
      <c r="D9" s="11"/>
      <c r="E9" s="11"/>
      <c r="F9" s="67"/>
      <c r="G9" s="72">
        <f>SUM(G2:G8)</f>
        <v>0.66744</v>
      </c>
      <c r="H9" s="11"/>
      <c r="I9" s="11"/>
      <c r="J9" s="11"/>
      <c r="K9" s="11"/>
      <c r="L9" s="11"/>
      <c r="M9" s="11"/>
    </row>
  </sheetData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workbookViewId="0" topLeftCell="A1">
      <selection activeCell="F14" sqref="F14"/>
    </sheetView>
  </sheetViews>
  <sheetFormatPr defaultColWidth="9.140625" defaultRowHeight="15"/>
  <cols>
    <col min="1" max="1" width="9.57421875" style="0" customWidth="1"/>
    <col min="2" max="2" width="14.00390625" style="0" customWidth="1"/>
    <col min="3" max="3" width="11.7109375" style="0" customWidth="1"/>
    <col min="4" max="4" width="12.7109375" style="0" customWidth="1"/>
  </cols>
  <sheetData>
    <row r="1" spans="1:10" ht="17.25" thickBot="1">
      <c r="A1" s="40" t="s">
        <v>0</v>
      </c>
      <c r="B1" s="41" t="s">
        <v>1</v>
      </c>
      <c r="C1" s="42" t="s">
        <v>2</v>
      </c>
      <c r="D1" s="41" t="s">
        <v>3</v>
      </c>
      <c r="E1" s="31" t="s">
        <v>114</v>
      </c>
      <c r="F1" s="21" t="s">
        <v>128</v>
      </c>
      <c r="G1" s="20" t="s">
        <v>134</v>
      </c>
      <c r="H1" s="22" t="s">
        <v>129</v>
      </c>
      <c r="I1" s="20" t="s">
        <v>133</v>
      </c>
      <c r="J1" s="22" t="s">
        <v>131</v>
      </c>
    </row>
    <row r="2" spans="1:10" ht="15">
      <c r="A2" s="50" t="s">
        <v>45</v>
      </c>
      <c r="B2" s="51" t="s">
        <v>46</v>
      </c>
      <c r="C2" s="52" t="s">
        <v>14</v>
      </c>
      <c r="D2" s="51" t="s">
        <v>47</v>
      </c>
      <c r="E2" s="60">
        <v>35</v>
      </c>
      <c r="F2" s="91">
        <f>G2*H2*I2*J2</f>
        <v>0.000432</v>
      </c>
      <c r="G2" s="60">
        <v>3E-05</v>
      </c>
      <c r="H2" s="58">
        <v>1.2</v>
      </c>
      <c r="I2" s="60">
        <v>1</v>
      </c>
      <c r="J2" s="58">
        <v>12</v>
      </c>
    </row>
    <row r="3" spans="1:10" ht="15">
      <c r="A3" s="44" t="s">
        <v>52</v>
      </c>
      <c r="B3" s="33" t="s">
        <v>53</v>
      </c>
      <c r="C3" s="37" t="s">
        <v>54</v>
      </c>
      <c r="D3" s="33" t="s">
        <v>55</v>
      </c>
      <c r="E3" s="30">
        <v>35</v>
      </c>
      <c r="F3" s="92">
        <f aca="true" t="shared" si="0" ref="F3:F4">G3*H3*I3*J3</f>
        <v>0.000432</v>
      </c>
      <c r="G3" s="30">
        <v>3E-05</v>
      </c>
      <c r="H3" s="29">
        <v>1.2</v>
      </c>
      <c r="I3" s="30">
        <v>1</v>
      </c>
      <c r="J3" s="29">
        <v>12</v>
      </c>
    </row>
    <row r="4" spans="1:10" ht="15.75" thickBot="1">
      <c r="A4" s="45" t="s">
        <v>56</v>
      </c>
      <c r="B4" s="48" t="s">
        <v>57</v>
      </c>
      <c r="C4" s="49" t="s">
        <v>58</v>
      </c>
      <c r="D4" s="48" t="s">
        <v>55</v>
      </c>
      <c r="E4" s="61">
        <v>35</v>
      </c>
      <c r="F4" s="93">
        <f t="shared" si="0"/>
        <v>0.000432</v>
      </c>
      <c r="G4" s="61">
        <v>3E-05</v>
      </c>
      <c r="H4" s="59">
        <v>1.2</v>
      </c>
      <c r="I4" s="61">
        <v>1</v>
      </c>
      <c r="J4" s="59">
        <v>12</v>
      </c>
    </row>
    <row r="5" spans="5:6" ht="15.75" thickBot="1">
      <c r="E5" s="11"/>
      <c r="F5" s="94">
        <f>SUM(F2:F4)</f>
        <v>0.0012959999999999998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workbookViewId="0" topLeftCell="A1">
      <selection activeCell="H11" sqref="H11"/>
    </sheetView>
  </sheetViews>
  <sheetFormatPr defaultColWidth="9.140625" defaultRowHeight="15"/>
  <cols>
    <col min="1" max="1" width="11.7109375" style="0" customWidth="1"/>
    <col min="2" max="2" width="11.140625" style="0" customWidth="1"/>
    <col min="3" max="3" width="11.421875" style="0" customWidth="1"/>
    <col min="4" max="4" width="22.8515625" style="0" customWidth="1"/>
  </cols>
  <sheetData>
    <row r="1" spans="1:12" ht="17.25" thickBot="1">
      <c r="A1" s="41" t="s">
        <v>0</v>
      </c>
      <c r="B1" s="42" t="s">
        <v>1</v>
      </c>
      <c r="C1" s="41" t="s">
        <v>2</v>
      </c>
      <c r="D1" s="42" t="s">
        <v>3</v>
      </c>
      <c r="E1" s="21" t="s">
        <v>128</v>
      </c>
      <c r="F1" s="20" t="s">
        <v>134</v>
      </c>
      <c r="G1" s="22" t="s">
        <v>132</v>
      </c>
      <c r="H1" s="20" t="s">
        <v>136</v>
      </c>
      <c r="I1" s="22" t="s">
        <v>133</v>
      </c>
      <c r="J1" s="63" t="s">
        <v>131</v>
      </c>
      <c r="K1" s="15"/>
      <c r="L1" s="15"/>
    </row>
    <row r="2" spans="1:10" ht="15">
      <c r="A2" s="51" t="s">
        <v>84</v>
      </c>
      <c r="B2" s="52" t="s">
        <v>85</v>
      </c>
      <c r="C2" s="51" t="s">
        <v>86</v>
      </c>
      <c r="D2" s="52" t="s">
        <v>141</v>
      </c>
      <c r="E2" s="99">
        <f>F2*G2*H2*I2*J2</f>
        <v>2.34</v>
      </c>
      <c r="F2" s="60">
        <v>0.1</v>
      </c>
      <c r="G2" s="58">
        <v>1</v>
      </c>
      <c r="H2" s="60">
        <v>1.3</v>
      </c>
      <c r="I2" s="97">
        <v>1</v>
      </c>
      <c r="J2" s="95">
        <v>18</v>
      </c>
    </row>
    <row r="3" spans="1:10" ht="15.75" thickBot="1">
      <c r="A3" s="48" t="s">
        <v>87</v>
      </c>
      <c r="B3" s="49" t="s">
        <v>85</v>
      </c>
      <c r="C3" s="48" t="s">
        <v>86</v>
      </c>
      <c r="D3" s="49" t="s">
        <v>141</v>
      </c>
      <c r="E3" s="100">
        <f>F3*G3*H3*I3*J3</f>
        <v>2.34</v>
      </c>
      <c r="F3" s="61">
        <v>0.1</v>
      </c>
      <c r="G3" s="59">
        <v>1</v>
      </c>
      <c r="H3" s="61">
        <v>1.3</v>
      </c>
      <c r="I3" s="98">
        <v>1</v>
      </c>
      <c r="J3" s="96">
        <v>18</v>
      </c>
    </row>
    <row r="4" spans="4:5" ht="15.75" thickBot="1">
      <c r="D4" s="11"/>
      <c r="E4" s="94">
        <f>E2+E3</f>
        <v>4.68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 topLeftCell="A1">
      <selection activeCell="G16" sqref="G16"/>
    </sheetView>
  </sheetViews>
  <sheetFormatPr defaultColWidth="9.140625" defaultRowHeight="15"/>
  <cols>
    <col min="1" max="1" width="11.8515625" style="0" customWidth="1"/>
    <col min="2" max="2" width="11.57421875" style="0" customWidth="1"/>
    <col min="3" max="3" width="10.7109375" style="0" customWidth="1"/>
  </cols>
  <sheetData>
    <row r="1" spans="1:9" ht="16.5">
      <c r="A1" s="32" t="s">
        <v>0</v>
      </c>
      <c r="B1" s="36" t="s">
        <v>1</v>
      </c>
      <c r="C1" s="32" t="s">
        <v>2</v>
      </c>
      <c r="D1" s="104" t="s">
        <v>128</v>
      </c>
      <c r="E1" s="101" t="s">
        <v>134</v>
      </c>
      <c r="F1" s="103" t="s">
        <v>129</v>
      </c>
      <c r="G1" s="101" t="s">
        <v>142</v>
      </c>
      <c r="H1" s="103" t="s">
        <v>133</v>
      </c>
      <c r="I1" s="101" t="s">
        <v>131</v>
      </c>
    </row>
    <row r="2" spans="1:9" ht="15">
      <c r="A2" s="33" t="s">
        <v>63</v>
      </c>
      <c r="B2" s="37" t="s">
        <v>64</v>
      </c>
      <c r="C2" s="33" t="s">
        <v>64</v>
      </c>
      <c r="D2" s="105">
        <f>E2*F2*G2*H2*I2</f>
        <v>2.9120000000000004</v>
      </c>
      <c r="E2" s="29">
        <v>0.4</v>
      </c>
      <c r="F2" s="30">
        <v>0.91</v>
      </c>
      <c r="G2" s="29">
        <v>1</v>
      </c>
      <c r="H2" s="30">
        <v>1</v>
      </c>
      <c r="I2" s="29">
        <v>8</v>
      </c>
    </row>
    <row r="3" spans="1:9" ht="15">
      <c r="A3" s="33" t="s">
        <v>66</v>
      </c>
      <c r="B3" s="37" t="s">
        <v>67</v>
      </c>
      <c r="C3" s="33" t="s">
        <v>68</v>
      </c>
      <c r="D3" s="105">
        <f aca="true" t="shared" si="0" ref="D3:D4">E3*F3*G3*H3*I3</f>
        <v>8.736</v>
      </c>
      <c r="E3" s="29">
        <v>0.4</v>
      </c>
      <c r="F3" s="30">
        <v>0.91</v>
      </c>
      <c r="G3" s="29">
        <v>3</v>
      </c>
      <c r="H3" s="30">
        <v>1</v>
      </c>
      <c r="I3" s="29">
        <v>8</v>
      </c>
    </row>
    <row r="4" spans="1:9" ht="15.75" thickBot="1">
      <c r="A4" s="48" t="s">
        <v>48</v>
      </c>
      <c r="B4" s="49" t="s">
        <v>49</v>
      </c>
      <c r="C4" s="48" t="s">
        <v>50</v>
      </c>
      <c r="D4" s="106">
        <f t="shared" si="0"/>
        <v>11.648000000000001</v>
      </c>
      <c r="E4" s="59">
        <v>0.4</v>
      </c>
      <c r="F4" s="61">
        <v>0.91</v>
      </c>
      <c r="G4" s="59">
        <v>4</v>
      </c>
      <c r="H4" s="61">
        <v>1</v>
      </c>
      <c r="I4" s="59">
        <v>8</v>
      </c>
    </row>
    <row r="5" spans="3:7" ht="15.75" thickBot="1">
      <c r="C5" s="3"/>
      <c r="D5" s="94">
        <f>D2+D3+D4</f>
        <v>23.296000000000003</v>
      </c>
      <c r="G5" s="11"/>
    </row>
  </sheetData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"/>
  <sheetViews>
    <sheetView workbookViewId="0" topLeftCell="A1">
      <selection activeCell="G11" sqref="G11"/>
    </sheetView>
  </sheetViews>
  <sheetFormatPr defaultColWidth="9.140625" defaultRowHeight="15"/>
  <sheetData>
    <row r="1" spans="1:6" ht="17.25" thickBot="1">
      <c r="A1" s="8" t="s">
        <v>0</v>
      </c>
      <c r="B1" s="12" t="s">
        <v>1</v>
      </c>
      <c r="C1" s="73" t="s">
        <v>2</v>
      </c>
      <c r="D1" s="21" t="s">
        <v>128</v>
      </c>
      <c r="E1" s="20" t="s">
        <v>134</v>
      </c>
      <c r="F1" s="63" t="s">
        <v>131</v>
      </c>
    </row>
    <row r="2" spans="1:6" ht="15.75" thickBot="1">
      <c r="A2" s="26" t="s">
        <v>41</v>
      </c>
      <c r="B2" s="27" t="s">
        <v>42</v>
      </c>
      <c r="C2" s="27" t="s">
        <v>43</v>
      </c>
      <c r="D2" s="107">
        <f>E2*F2</f>
        <v>0.08</v>
      </c>
      <c r="E2" s="25">
        <v>0.01</v>
      </c>
      <c r="F2" s="90">
        <v>8</v>
      </c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Konrad</dc:creator>
  <cp:keywords/>
  <dc:description/>
  <cp:lastModifiedBy>JK</cp:lastModifiedBy>
  <dcterms:created xsi:type="dcterms:W3CDTF">2014-06-04T16:46:50Z</dcterms:created>
  <dcterms:modified xsi:type="dcterms:W3CDTF">2015-03-16T21:22:09Z</dcterms:modified>
  <cp:category/>
  <cp:version/>
  <cp:contentType/>
  <cp:contentStatus/>
</cp:coreProperties>
</file>